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3M 2022\Finanzdaten\"/>
    </mc:Choice>
  </mc:AlternateContent>
  <xr:revisionPtr revIDLastSave="0" documentId="13_ncr:1_{FAF01CAD-59D0-4535-9D7E-A884882C8ACB}" xr6:coauthVersionLast="46" xr6:coauthVersionMax="46" xr10:uidLastSave="{00000000-0000-0000-0000-000000000000}"/>
  <bookViews>
    <workbookView xWindow="-108" yWindow="-108" windowWidth="23256" windowHeight="12576" tabRatio="903" activeTab="2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Segmente'!$C$1:$J$133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nd_RJ">[3]Daten!$B$106:$AJ$130</definedName>
    <definedName name="unit" localSheetId="4">'[4]APE Ratio'!$E$1</definedName>
    <definedName name="Verr_Prämie">'[5]Eingabe_Verrechnete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E67" i="1" l="1"/>
  <c r="D67" i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K91" i="18" l="1"/>
  <c r="K75" i="18"/>
  <c r="K76" i="18"/>
  <c r="K77" i="18"/>
  <c r="K78" i="18"/>
  <c r="K83" i="18"/>
  <c r="K84" i="18"/>
  <c r="K85" i="18"/>
  <c r="K86" i="18"/>
  <c r="K87" i="18"/>
  <c r="K88" i="18"/>
  <c r="K89" i="18" l="1"/>
  <c r="K79" i="18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J92" i="18" l="1"/>
  <c r="G92" i="18"/>
  <c r="K92" i="18" s="1"/>
  <c r="K90" i="18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<sst xmlns="http://schemas.openxmlformats.org/spreadsheetml/2006/main" count="534" uniqueCount="240">
  <si>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</si>
  <si>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</si>
  <si>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</si>
  <si>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</si>
  <si>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</si>
  <si>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</si>
  <si>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</si>
  <si>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</si>
  <si>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</si>
  <si>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</si>
  <si>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</si>
  <si>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</si>
  <si>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</si>
  <si>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</si>
  <si>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</si>
  <si>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</si>
  <si>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</si>
  <si>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</si>
  <si>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</si>
  <si>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</si>
  <si>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</si>
  <si>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</si>
  <si>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</si>
  <si>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</si>
  <si>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</si>
  <si>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</si>
  <si>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</si>
  <si>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</si>
  <si>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</si>
  <si>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</si>
  <si>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</si>
  <si>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</si>
  <si>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</si>
  <si>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</si>
  <si>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</si>
  <si>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</si>
  <si>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</si>
  <si>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</si>
  <si>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</si>
  <si>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</si>
  <si>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</si>
  <si>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</si>
  <si>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</si>
  <si>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</si>
  <si>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</si>
  <si>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</si>
  <si>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</si>
  <si>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</si>
  <si>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</si>
  <si>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</si>
  <si>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</si>
  <si>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</si>
  <si>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</si>
  <si>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</si>
  <si>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</si>
  <si>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</si>
  <si>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</si>
  <si>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</si>
  <si>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</si>
  <si>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</si>
  <si>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</si>
  <si>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</si>
  <si>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</si>
  <si>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</si>
  <si>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</si>
  <si>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</si>
  <si>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</si>
  <si>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</si>
  <si>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</si>
  <si>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</si>
  <si>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</si>
  <si>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</si>
  <si>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Turkey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</si>
  <si>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</si>
  <si>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</si>
  <si>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</si>
  <si>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</si>
  <si>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</si>
  <si>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</si>
  <si>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</si>
  <si>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</si>
  <si>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</si>
  <si>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</si>
  <si>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</si>
  <si>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</si>
  <si>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</si>
  <si>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</si>
  <si>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</si>
  <si>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</si>
  <si>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</si>
  <si>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</si>
  <si>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</si>
  <si>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</si>
  <si>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</si>
  <si>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</si>
  <si>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</si>
  <si>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</si>
  <si>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</si>
  <si>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</si>
  <si>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</si>
  <si>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</si>
  <si>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</si>
  <si>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</si>
  <si>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</si>
  <si>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</si>
  <si>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</si>
  <si>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</si>
  <si>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</si>
  <si>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</si>
  <si>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</si>
  <si>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</si>
  <si>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</si>
  <si>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</si>
  <si>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</si>
  <si>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</si>
  <si>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</si>
  <si>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</si>
  <si>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</si>
  <si>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</si>
  <si>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</si>
  <si>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</si>
  <si>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</si>
  <si>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</si>
  <si>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</si>
  <si>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</si>
  <si>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</si>
  <si>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</si>
  <si>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</si>
  <si>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</si>
  <si>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</si>
  <si>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</si>
  <si>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</si>
  <si>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</si>
  <si>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</si>
  <si>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</si>
  <si>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</si>
  <si>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</si>
  <si>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</si>
  <si>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</si>
  <si>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</si>
  <si>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</si>
  <si>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</si>
  <si>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</si>
  <si>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</si>
  <si>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</si>
  <si>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</si>
  <si>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</si>
  <si>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</si>
  <si>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</si>
  <si>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</si>
  <si>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</si>
  <si>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</si>
  <si>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</si>
  <si>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</si>
  <si>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</si>
  <si>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</si>
  <si>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</si>
  <si>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</si>
  <si>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</si>
  <si>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</si>
  <si>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</si>
  <si>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</si>
  <si>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</si>
  <si>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</si>
  <si>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</si>
  <si>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</si>
  <si>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</si>
  <si>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</si>
  <si>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</si>
  <si>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</si>
  <si>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</si>
  <si>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</si>
  <si>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</si>
  <si>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</si>
  <si>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</si>
  <si>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</si>
  <si>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</si>
  <si>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</si>
  <si>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</si>
  <si>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</si>
  <si>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</si>
  <si>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</si>
  <si>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</si>
  <si>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</si>
  <si>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</si>
  <si>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</si>
  <si>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</si>
  <si>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</si>
  <si>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</si>
  <si>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</si>
  <si>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</si>
  <si>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</si>
  <si>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</si>
  <si>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</si>
  <si>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</si>
  <si>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</si>
  <si>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</si>
  <si>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</si>
  <si>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</si>
  <si>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</si>
  <si>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</si>
  <si>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</si>
  <si>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</si>
  <si>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</si>
  <si>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</si>
  <si>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</si>
  <si>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</si>
  <si>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</si>
  <si>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</si>
  <si>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</si>
  <si>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</si>
  <si>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</si>
  <si>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</si>
  <si>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</si>
  <si>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</si>
  <si>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</si>
  <si>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</si>
  <si>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</si>
  <si>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</si>
  <si>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</si>
  <si>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</si>
  <si>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</si>
  <si>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</si>
  <si>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</si>
  <si>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</si>
  <si>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</si>
  <si>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</si>
  <si>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</si>
  <si>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</si>
  <si>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</si>
  <si>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</si>
  <si>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</si>
  <si>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</si>
  <si>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</si>
  <si>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Vienna Insurance Group Finanzdaten 3M 2022</t>
  </si>
  <si>
    <t>Vienna Insurance Group Key Financials 3M 2022</t>
  </si>
  <si>
    <t>3M 2022</t>
  </si>
  <si>
    <t>3M 2021</t>
  </si>
  <si>
    <t>+/- %</t>
  </si>
  <si>
    <t>Q1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</si>
</sst>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</cellStyleXfs>
  <cellXfs count="331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right" vertical="center"/>
    </xf>
    <xf numFmtId="165" fontId="10" fillId="4" borderId="6" xfId="2" applyNumberFormat="1" applyFont="1" applyFill="1" applyBorder="1" applyAlignment="1">
      <alignment horizontal="right" vertical="center"/>
    </xf>
    <xf numFmtId="165" fontId="3" fillId="4" borderId="9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169" fontId="38" fillId="6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169" fontId="45" fillId="0" borderId="0" xfId="0" applyNumberFormat="1" applyFont="1" applyFill="1"/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5" fontId="3" fillId="4" borderId="37" xfId="2" applyNumberFormat="1" applyFont="1" applyFill="1" applyBorder="1" applyAlignment="1">
      <alignment horizontal="right"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4" borderId="45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horizontal="right"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169" fontId="35" fillId="4" borderId="36" xfId="2" applyNumberFormat="1" applyFont="1" applyFill="1" applyBorder="1" applyAlignment="1">
      <alignment horizontal="right" vertical="center" indent="1"/>
    </xf>
    <xf numFmtId="169" fontId="36" fillId="0" borderId="36" xfId="2" applyNumberFormat="1" applyFont="1" applyFill="1" applyBorder="1" applyAlignment="1">
      <alignment horizontal="right" vertical="center" indent="1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9" fontId="35" fillId="4" borderId="46" xfId="2" applyNumberFormat="1" applyFont="1" applyFill="1" applyBorder="1" applyAlignment="1">
      <alignment horizontal="right" vertical="center" indent="1"/>
    </xf>
    <xf numFmtId="169" fontId="36" fillId="0" borderId="46" xfId="2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4" borderId="6" xfId="2" quotePrefix="1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6" fillId="4" borderId="6" xfId="2" quotePrefix="1" applyNumberFormat="1" applyFont="1" applyFill="1" applyBorder="1" applyAlignment="1">
      <alignment horizontal="right" vertical="center"/>
    </xf>
    <xf numFmtId="167" fontId="6" fillId="0" borderId="6" xfId="2" quotePrefix="1" applyNumberFormat="1" applyFont="1" applyFill="1" applyBorder="1" applyAlignment="1">
      <alignment horizontal="right" vertical="center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 textRotation="90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2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45720</xdr:rowOff>
        </xdr:from>
        <xdr:to>
          <xdr:col>9</xdr:col>
          <xdr:colOff>259080</xdr:colOff>
          <xdr:row>4</xdr:row>
          <xdr:rowOff>144780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99060</xdr:rowOff>
        </xdr:from>
        <xdr:to>
          <xdr:col>4</xdr:col>
          <xdr:colOff>327660</xdr:colOff>
          <xdr:row>2</xdr:row>
          <xdr:rowOff>121920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</xdr:row>
          <xdr:rowOff>99060</xdr:rowOff>
        </xdr:from>
        <xdr:to>
          <xdr:col>3</xdr:col>
          <xdr:colOff>883920</xdr:colOff>
          <xdr:row>2</xdr:row>
          <xdr:rowOff>160020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</xdr:row>
          <xdr:rowOff>68580</xdr:rowOff>
        </xdr:from>
        <xdr:to>
          <xdr:col>6</xdr:col>
          <xdr:colOff>68580</xdr:colOff>
          <xdr:row>3</xdr:row>
          <xdr:rowOff>106680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2</xdr:row>
          <xdr:rowOff>22860</xdr:rowOff>
        </xdr:from>
        <xdr:to>
          <xdr:col>3</xdr:col>
          <xdr:colOff>22860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68580</xdr:rowOff>
        </xdr:from>
        <xdr:to>
          <xdr:col>4</xdr:col>
          <xdr:colOff>83820</xdr:colOff>
          <xdr:row>3</xdr:row>
          <xdr:rowOff>121920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9M%202011\Presentation\111031%20Pr&#228;sentationsvorlage_9M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view="pageBreakPreview" topLeftCell="E1" zoomScale="85" zoomScaleNormal="100" zoomScaleSheetLayoutView="85" workbookViewId="0">
      <selection activeCell="D1" activeCellId="3" sqref="A1:A1048576 B1:B1048576 C1:C1048576 D1:D1048576"/>
    </sheetView>
  </sheetViews>
  <sheetFormatPr baseColWidth="10" defaultColWidth="9.88671875" defaultRowHeight="13.2"/>
  <cols>
    <col min="1" max="1" width="30.33203125" style="2" hidden="1" customWidth="1"/>
    <col min="2" max="2" width="31.6640625" style="2" hidden="1" customWidth="1"/>
    <col min="3" max="4" width="5.33203125" style="2" hidden="1" customWidth="1"/>
    <col min="5" max="5" width="9.88671875" style="2" customWidth="1"/>
    <col min="6" max="6" width="12.5546875" style="2" customWidth="1"/>
    <col min="7" max="7" width="43.5546875" style="2" bestFit="1" customWidth="1"/>
    <col min="8" max="12" width="9.88671875" style="2" customWidth="1"/>
    <col min="13" max="13" width="9.88671875" style="18" customWidth="1"/>
    <col min="14" max="16384" width="9.88671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1</v>
      </c>
    </row>
    <row r="4" spans="1:13">
      <c r="B4" s="39"/>
    </row>
    <row r="8" spans="1:13" ht="21">
      <c r="A8" s="12" t="s">
        <v>234</v>
      </c>
      <c r="B8" s="12" t="s">
        <v>235</v>
      </c>
      <c r="E8" s="62" t="str">
        <f>IF($A$3=1,$A$8,$B$8)</f>
        <v>Vienna Insurance Group Finanzdaten 3M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138</v>
      </c>
      <c r="B11" s="59" t="s">
        <v>4</v>
      </c>
      <c r="C11" s="60" t="s">
        <v>46</v>
      </c>
      <c r="D11" s="60" t="s">
        <v>3</v>
      </c>
      <c r="E11" s="63" t="str">
        <f>IF($A$3=1,$B$11,$A$11)</f>
        <v>Jahresvergleich</v>
      </c>
      <c r="F11" s="63"/>
      <c r="G11" s="63"/>
      <c r="H11" s="63"/>
      <c r="I11" s="63"/>
      <c r="J11" s="63"/>
      <c r="K11" s="63"/>
      <c r="L11" s="64" t="str">
        <f>IF($A$3=1,$D$11,$C$11)</f>
        <v>Seite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Gewinn- und Verlustrechnung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Bilanz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133</v>
      </c>
      <c r="B15" s="2" t="s">
        <v>134</v>
      </c>
      <c r="G15" s="23" t="str">
        <f>IF($A$3=1,$B$15,$A$15)</f>
        <v>GuV nach Segmenten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152</v>
      </c>
      <c r="B16" s="2" t="s">
        <v>153</v>
      </c>
      <c r="G16" s="23" t="str">
        <f>IF($A$3=1,$B$16,$A$16)</f>
        <v>GuV nach Segmenten - Quartale</v>
      </c>
      <c r="L16" s="160">
        <v>9</v>
      </c>
      <c r="M16" s="65"/>
    </row>
    <row r="17" spans="1:13" ht="19.5" customHeight="1">
      <c r="A17" s="2" t="s">
        <v>87</v>
      </c>
      <c r="B17" s="2" t="s">
        <v>31</v>
      </c>
      <c r="G17" s="23" t="str">
        <f>IF($A$3=1,$B$17,$A$17)</f>
        <v>Länderübersicht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135</v>
      </c>
      <c r="B21" s="59" t="s">
        <v>98</v>
      </c>
      <c r="C21" s="60"/>
      <c r="D21" s="60"/>
      <c r="E21" s="63" t="str">
        <f>IF($A$3=1,$B$21,$A$21)</f>
        <v>Sonstiges</v>
      </c>
      <c r="F21" s="63"/>
      <c r="G21" s="63"/>
      <c r="H21" s="63"/>
      <c r="I21" s="63"/>
      <c r="J21" s="63"/>
      <c r="K21" s="63"/>
      <c r="L21" s="64" t="str">
        <f>IF($A$3=1,$D$11,$C$11)</f>
        <v>Seite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136</v>
      </c>
      <c r="B24" s="2" t="s">
        <v>137</v>
      </c>
      <c r="F24" s="61"/>
      <c r="G24" s="21" t="str">
        <f>IF($A$3=1,$B$24,$A$24)</f>
        <v>Zusätzliche Informationen</v>
      </c>
      <c r="H24" s="229"/>
      <c r="I24" s="230"/>
      <c r="J24" s="230"/>
      <c r="K24" s="230"/>
      <c r="L24" s="230">
        <v>16</v>
      </c>
      <c r="M24" s="66"/>
    </row>
    <row r="25" spans="1:13" ht="12.75" customHeight="1">
      <c r="E25" s="322"/>
      <c r="F25" s="322"/>
      <c r="G25" s="322"/>
      <c r="H25" s="322"/>
      <c r="I25" s="322"/>
      <c r="J25" s="322"/>
      <c r="K25" s="322"/>
      <c r="L25" s="322"/>
    </row>
    <row r="26" spans="1:13">
      <c r="E26" s="322"/>
      <c r="F26" s="322"/>
      <c r="G26" s="322"/>
      <c r="H26" s="322"/>
      <c r="I26" s="322"/>
      <c r="J26" s="322"/>
      <c r="K26" s="322"/>
      <c r="L26" s="322"/>
    </row>
    <row r="27" spans="1:13" ht="33.75" customHeight="1">
      <c r="A27" s="127"/>
      <c r="B27" s="127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45720</xdr:rowOff>
                  </from>
                  <to>
                    <xdr:col>9</xdr:col>
                    <xdr:colOff>259080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4" zoomScale="85" zoomScaleNormal="80" zoomScaleSheetLayoutView="85" workbookViewId="0">
      <selection activeCell="G17" sqref="G17"/>
    </sheetView>
  </sheetViews>
  <sheetFormatPr baseColWidth="10" defaultColWidth="43.33203125" defaultRowHeight="15"/>
  <cols>
    <col min="1" max="1" width="56.44140625" style="1" hidden="1" customWidth="1"/>
    <col min="2" max="2" width="53.33203125" style="1" hidden="1" customWidth="1"/>
    <col min="3" max="3" width="81" style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7.399999999999999">
      <c r="A7" s="17" t="s">
        <v>8</v>
      </c>
      <c r="B7" s="17" t="s">
        <v>47</v>
      </c>
      <c r="C7" s="78" t="str">
        <f>IF($A$3=1,$A$7,$B$7)</f>
        <v>Gewinn- und Verlustrechnung nach IFRS (in EUR Mio.)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 t="s">
        <v>236</v>
      </c>
      <c r="E9" s="70" t="s">
        <v>237</v>
      </c>
      <c r="F9" s="74" t="s">
        <v>238</v>
      </c>
    </row>
    <row r="10" spans="1:6" ht="20.100000000000001" customHeight="1">
      <c r="A10" s="10" t="s">
        <v>182</v>
      </c>
      <c r="B10" s="10" t="s">
        <v>183</v>
      </c>
      <c r="C10" s="186" t="str">
        <f>IF($A$3=1,$A10,$B10)</f>
        <v>Verrechnete Prämien</v>
      </c>
      <c r="D10" s="187">
        <v>3454.7</v>
      </c>
      <c r="E10" s="186">
        <v>3106.8</v>
      </c>
      <c r="F10" s="188">
        <v>11.197012137741048</v>
      </c>
    </row>
    <row r="11" spans="1:6" ht="20.100000000000001" customHeight="1">
      <c r="A11" s="10" t="s">
        <v>91</v>
      </c>
      <c r="B11" s="10" t="s">
        <v>94</v>
      </c>
      <c r="C11" s="20" t="str">
        <f>IF($A$3=1,$A11,$B11)</f>
        <v>Abgegrenzte Prämien</v>
      </c>
      <c r="D11" s="72">
        <v>2622</v>
      </c>
      <c r="E11" s="20">
        <v>2416.3000000000002</v>
      </c>
      <c r="F11" s="75">
        <v>8.5119636244066719</v>
      </c>
    </row>
    <row r="12" spans="1:6" ht="20.100000000000001" customHeight="1">
      <c r="A12" s="10" t="s">
        <v>225</v>
      </c>
      <c r="B12" s="10" t="s">
        <v>184</v>
      </c>
      <c r="C12" s="19" t="str">
        <f t="shared" ref="C12:C24" si="0">IF($A$3=1,$A12,$B12)</f>
        <v>Finanzergebnis exkl. Ergebnis aus Anteilen an at equity bewerteten Unternehmen</v>
      </c>
      <c r="D12" s="72">
        <v>148.1</v>
      </c>
      <c r="E12" s="20">
        <v>175.8</v>
      </c>
      <c r="F12" s="76">
        <v>-15.727461560100231</v>
      </c>
    </row>
    <row r="13" spans="1:6" ht="20.100000000000001" customHeight="1">
      <c r="A13" s="10" t="s">
        <v>226</v>
      </c>
      <c r="B13" s="10" t="s">
        <v>180</v>
      </c>
      <c r="C13" s="19" t="str">
        <f t="shared" si="0"/>
        <v>Ergebnis aus Anteilen an at equity bewerteten Unternehmen</v>
      </c>
      <c r="D13" s="72">
        <v>-0.2</v>
      </c>
      <c r="E13" s="20">
        <v>-2.2999999999999998</v>
      </c>
      <c r="F13" s="251">
        <v>-91.475216568548333</v>
      </c>
    </row>
    <row r="14" spans="1:6" ht="20.100000000000001" customHeight="1">
      <c r="A14" s="10" t="s">
        <v>185</v>
      </c>
      <c r="B14" s="10" t="s">
        <v>120</v>
      </c>
      <c r="C14" s="19" t="str">
        <f t="shared" si="0"/>
        <v>Sonstige Erträge</v>
      </c>
      <c r="D14" s="72">
        <v>32.799999999999997</v>
      </c>
      <c r="E14" s="20">
        <v>58.4</v>
      </c>
      <c r="F14" s="76">
        <v>-43.929482443081127</v>
      </c>
    </row>
    <row r="15" spans="1:6" ht="20.100000000000001" customHeight="1">
      <c r="A15" s="10" t="s">
        <v>186</v>
      </c>
      <c r="B15" s="10" t="s">
        <v>187</v>
      </c>
      <c r="C15" s="20" t="str">
        <f t="shared" si="0"/>
        <v>Aufwendungen für Versicherungsfälle</v>
      </c>
      <c r="D15" s="72">
        <v>-1935.6</v>
      </c>
      <c r="E15" s="20">
        <v>-1822.6</v>
      </c>
      <c r="F15" s="75">
        <v>6.2011552275743842</v>
      </c>
    </row>
    <row r="16" spans="1:6" ht="20.100000000000001" customHeight="1">
      <c r="A16" s="10" t="s">
        <v>188</v>
      </c>
      <c r="B16" s="10" t="s">
        <v>95</v>
      </c>
      <c r="C16" s="19" t="str">
        <f t="shared" si="0"/>
        <v>Aufwendungen für Versicherungsabschluss und -verwaltung</v>
      </c>
      <c r="D16" s="72">
        <v>-675.3</v>
      </c>
      <c r="E16" s="20">
        <v>-627.6</v>
      </c>
      <c r="F16" s="76">
        <v>7.5926276134683501</v>
      </c>
    </row>
    <row r="17" spans="1:7" ht="20.100000000000001" customHeight="1">
      <c r="A17" s="10" t="s">
        <v>189</v>
      </c>
      <c r="B17" s="10" t="s">
        <v>131</v>
      </c>
      <c r="C17" s="19" t="str">
        <f t="shared" si="0"/>
        <v>Sonstige Aufwendungen</v>
      </c>
      <c r="D17" s="72">
        <v>-68.099999999999994</v>
      </c>
      <c r="E17" s="20">
        <v>-70.099999999999994</v>
      </c>
      <c r="F17" s="76">
        <v>-2.8960598686894379</v>
      </c>
    </row>
    <row r="18" spans="1:7" s="61" customFormat="1" ht="22.5" customHeight="1">
      <c r="A18" s="10" t="s">
        <v>209</v>
      </c>
      <c r="B18" s="10" t="s">
        <v>215</v>
      </c>
      <c r="C18" s="30" t="str">
        <f t="shared" si="0"/>
        <v>Operatives Gruppenergebnis</v>
      </c>
      <c r="D18" s="73">
        <v>123.8</v>
      </c>
      <c r="E18" s="30">
        <v>128</v>
      </c>
      <c r="F18" s="77">
        <v>-3.2943632806404111</v>
      </c>
    </row>
    <row r="19" spans="1:7" s="61" customFormat="1" ht="22.5" customHeight="1">
      <c r="A19" s="10" t="s">
        <v>211</v>
      </c>
      <c r="B19" s="10" t="s">
        <v>212</v>
      </c>
      <c r="C19" s="235" t="str">
        <f t="shared" si="0"/>
        <v>Anpassungen</v>
      </c>
      <c r="D19" s="236">
        <v>0</v>
      </c>
      <c r="E19" s="235">
        <v>0</v>
      </c>
      <c r="F19" s="76" t="s">
        <v>228</v>
      </c>
    </row>
    <row r="20" spans="1:7" s="61" customFormat="1" ht="22.5" customHeight="1" thickBot="1">
      <c r="A20" s="10" t="s">
        <v>173</v>
      </c>
      <c r="B20" s="10" t="s">
        <v>174</v>
      </c>
      <c r="C20" s="240" t="str">
        <f t="shared" si="0"/>
        <v>Ergebnis vor Steuern</v>
      </c>
      <c r="D20" s="241">
        <v>123.8</v>
      </c>
      <c r="E20" s="240">
        <v>128</v>
      </c>
      <c r="F20" s="242">
        <v>-3.2943632806404111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Steuern</v>
      </c>
      <c r="D21" s="72">
        <v>-29.4</v>
      </c>
      <c r="E21" s="20">
        <v>-27.9</v>
      </c>
      <c r="F21" s="75">
        <v>5.4520731640506526</v>
      </c>
    </row>
    <row r="22" spans="1:7" s="61" customFormat="1" ht="22.5" customHeight="1">
      <c r="A22" s="10" t="s">
        <v>190</v>
      </c>
      <c r="B22" s="10" t="s">
        <v>213</v>
      </c>
      <c r="C22" s="30" t="str">
        <f t="shared" si="0"/>
        <v>Periodenergebnis</v>
      </c>
      <c r="D22" s="73">
        <v>94.3</v>
      </c>
      <c r="E22" s="30">
        <v>100.1</v>
      </c>
      <c r="F22" s="77">
        <v>-5.7347318694007221</v>
      </c>
    </row>
    <row r="23" spans="1:7" ht="20.100000000000001" customHeight="1">
      <c r="A23" s="10" t="s">
        <v>191</v>
      </c>
      <c r="B23" s="10" t="s">
        <v>192</v>
      </c>
      <c r="C23" s="20" t="str">
        <f t="shared" si="0"/>
        <v>Nicht beherrschende Anteile am Periodenergebnis</v>
      </c>
      <c r="D23" s="72">
        <v>-3</v>
      </c>
      <c r="E23" s="20">
        <v>-1.1000000000000001</v>
      </c>
      <c r="F23" s="76" t="s">
        <v>230</v>
      </c>
      <c r="G23" s="175"/>
    </row>
    <row r="24" spans="1:7" s="61" customFormat="1" ht="22.5" customHeight="1">
      <c r="A24" s="10" t="s">
        <v>193</v>
      </c>
      <c r="B24" s="10" t="s">
        <v>194</v>
      </c>
      <c r="C24" s="30" t="str">
        <f t="shared" si="0"/>
        <v>Periodenergebnis nach Steuern und Nicht beherrschende Anteile</v>
      </c>
      <c r="D24" s="73">
        <v>91.3</v>
      </c>
      <c r="E24" s="30">
        <v>99</v>
      </c>
      <c r="F24" s="77">
        <v>-7.7497510733865127</v>
      </c>
      <c r="G24" s="253"/>
    </row>
    <row r="25" spans="1:7">
      <c r="A25" s="9"/>
      <c r="B25" s="9"/>
    </row>
    <row r="26" spans="1:7">
      <c r="A26" s="9"/>
      <c r="B26" s="9"/>
    </row>
    <row r="27" spans="1:7" ht="17.399999999999999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tabSelected="1" view="pageBreakPreview" topLeftCell="C4" zoomScale="85" zoomScaleNormal="100" zoomScaleSheetLayoutView="85" workbookViewId="0">
      <selection activeCell="D18" sqref="D18"/>
    </sheetView>
  </sheetViews>
  <sheetFormatPr baseColWidth="10" defaultColWidth="43.33203125" defaultRowHeight="15"/>
  <cols>
    <col min="1" max="1" width="47.44140625" style="1" hidden="1" customWidth="1"/>
    <col min="2" max="2" width="41" style="1" hidden="1" customWidth="1"/>
    <col min="3" max="3" width="77.33203125" style="1" bestFit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  <c r="D3" s="174"/>
      <c r="E3" s="175"/>
    </row>
    <row r="4" spans="1:6" ht="15.6" thickBot="1"/>
    <row r="5" spans="1:6" ht="16.2" thickBot="1">
      <c r="A5" s="131" t="s">
        <v>104</v>
      </c>
      <c r="B5" s="132">
        <v>8</v>
      </c>
    </row>
    <row r="7" spans="1:6" ht="17.399999999999999">
      <c r="A7" s="9" t="s">
        <v>12</v>
      </c>
      <c r="B7" s="9" t="s">
        <v>49</v>
      </c>
      <c r="C7" s="78" t="str">
        <f>IF($A$3=1,$A$7,$B$7)</f>
        <v>Bilanz nach IFRS (in EUR Mio.)</v>
      </c>
    </row>
    <row r="8" spans="1:6">
      <c r="A8" s="9"/>
      <c r="B8" s="9"/>
    </row>
    <row r="9" spans="1:6" ht="18" thickBot="1">
      <c r="A9" s="10"/>
      <c r="B9" s="10">
        <f>A9</f>
        <v>0</v>
      </c>
      <c r="C9" s="69"/>
      <c r="D9" s="112">
        <v>44651</v>
      </c>
      <c r="E9" s="133">
        <v>44561</v>
      </c>
      <c r="F9" s="74" t="s">
        <v>1</v>
      </c>
    </row>
    <row r="10" spans="1:6">
      <c r="A10" s="9" t="s">
        <v>196</v>
      </c>
      <c r="B10" s="9" t="s">
        <v>197</v>
      </c>
      <c r="C10" s="28" t="str">
        <f>IF($A$3=1,$A$10,$B$10)</f>
        <v>Immaterielle Vermögenswerte</v>
      </c>
      <c r="D10" s="80">
        <v>1751.2</v>
      </c>
      <c r="E10" s="28">
        <v>1744.2</v>
      </c>
      <c r="F10" s="84">
        <v>0.40295910397278867</v>
      </c>
    </row>
    <row r="11" spans="1:6">
      <c r="A11" s="9" t="s">
        <v>195</v>
      </c>
      <c r="B11" s="9" t="s">
        <v>229</v>
      </c>
      <c r="C11" s="28" t="str">
        <f>IF($A$3=1,$A$11,$B$11)</f>
        <v>Nutzungsrechte</v>
      </c>
      <c r="D11" s="80">
        <v>172.8</v>
      </c>
      <c r="E11" s="28">
        <v>173.3</v>
      </c>
      <c r="F11" s="84">
        <v>-0.3135936573785969</v>
      </c>
    </row>
    <row r="12" spans="1:6">
      <c r="A12" s="9" t="s">
        <v>13</v>
      </c>
      <c r="B12" s="9" t="s">
        <v>90</v>
      </c>
      <c r="C12" s="25" t="str">
        <f>IF($A$3=1,$A$12,$B$12)</f>
        <v>Kapitalanlagen</v>
      </c>
      <c r="D12" s="80">
        <v>33588.5</v>
      </c>
      <c r="E12" s="25">
        <v>34809.800000000003</v>
      </c>
      <c r="F12" s="85">
        <v>-3.5084250117630278</v>
      </c>
    </row>
    <row r="13" spans="1:6">
      <c r="A13" s="9" t="s">
        <v>198</v>
      </c>
      <c r="B13" s="9" t="s">
        <v>199</v>
      </c>
      <c r="C13" s="25" t="str">
        <f>IF($A$3=1,$A$13,$B$13)</f>
        <v>Kapitalanlagen der fonds- und indexgebundenen Lebensversicherung</v>
      </c>
      <c r="D13" s="80">
        <v>8026.5</v>
      </c>
      <c r="E13" s="25">
        <v>8525.2999999999993</v>
      </c>
      <c r="F13" s="85">
        <v>-5.8506765807761045</v>
      </c>
    </row>
    <row r="14" spans="1:6">
      <c r="A14" s="9" t="s">
        <v>21</v>
      </c>
      <c r="B14" s="9" t="s">
        <v>75</v>
      </c>
      <c r="C14" s="25" t="str">
        <f>IF($A$3=1,$A$14,$B$14)</f>
        <v>Anteile der Rückversicherer an den versicherungstechn. Rückstellungen</v>
      </c>
      <c r="D14" s="80">
        <v>1878.1</v>
      </c>
      <c r="E14" s="25">
        <v>1564.6</v>
      </c>
      <c r="F14" s="85">
        <v>20.039232415511687</v>
      </c>
    </row>
    <row r="15" spans="1:6">
      <c r="A15" s="9" t="s">
        <v>14</v>
      </c>
      <c r="B15" s="9" t="s">
        <v>50</v>
      </c>
      <c r="C15" s="25" t="str">
        <f>IF($A$3=1,$A$15,$B$15)</f>
        <v>Forderungen</v>
      </c>
      <c r="D15" s="80">
        <v>2201.4</v>
      </c>
      <c r="E15" s="25">
        <v>2067.1999999999998</v>
      </c>
      <c r="F15" s="85">
        <v>6.4923302454662934</v>
      </c>
    </row>
    <row r="16" spans="1:6" s="61" customFormat="1" ht="15.6">
      <c r="A16" s="9" t="s">
        <v>82</v>
      </c>
      <c r="B16" s="9" t="s">
        <v>200</v>
      </c>
      <c r="C16" s="25" t="str">
        <f>IF($A$3=1,$A$16,$B$16)</f>
        <v>Steuerforderungen und Vorauszahlungen aus Ertragssteuern</v>
      </c>
      <c r="D16" s="80">
        <v>112.8</v>
      </c>
      <c r="E16" s="25">
        <v>135.1</v>
      </c>
      <c r="F16" s="85">
        <v>-16.511254445623912</v>
      </c>
    </row>
    <row r="17" spans="1:6">
      <c r="A17" s="9" t="s">
        <v>15</v>
      </c>
      <c r="B17" s="9" t="s">
        <v>51</v>
      </c>
      <c r="C17" s="25" t="str">
        <f>IF($A$3=1,$A$17,$B$17)</f>
        <v>Aktive Steuerabgrenzung</v>
      </c>
      <c r="D17" s="80">
        <v>365.46</v>
      </c>
      <c r="E17" s="25">
        <v>311.39999999999998</v>
      </c>
      <c r="F17" s="87">
        <v>17.34533735406125</v>
      </c>
    </row>
    <row r="18" spans="1:6">
      <c r="A18" s="9" t="s">
        <v>16</v>
      </c>
      <c r="B18" s="9" t="s">
        <v>52</v>
      </c>
      <c r="C18" s="25" t="str">
        <f>IF($A$3=1,$A$18,$B$18)</f>
        <v>Übrige Aktiva</v>
      </c>
      <c r="D18" s="80">
        <v>427.8</v>
      </c>
      <c r="E18" s="25">
        <v>390.9</v>
      </c>
      <c r="F18" s="85">
        <v>9.4442235140520978</v>
      </c>
    </row>
    <row r="19" spans="1:6">
      <c r="A19" s="9" t="s">
        <v>17</v>
      </c>
      <c r="B19" s="9" t="s">
        <v>53</v>
      </c>
      <c r="C19" s="29" t="str">
        <f>IF($A$3=1,$A$19,$B$19)</f>
        <v>Zahlungsmittel und Zahlungsmitteläquivalente</v>
      </c>
      <c r="D19" s="231">
        <v>2526</v>
      </c>
      <c r="E19" s="29">
        <v>2456.3000000000002</v>
      </c>
      <c r="F19" s="86">
        <v>2.8359424929300436</v>
      </c>
    </row>
    <row r="20" spans="1:6" s="61" customFormat="1" ht="22.5" customHeight="1" thickBot="1">
      <c r="A20" s="9" t="s">
        <v>18</v>
      </c>
      <c r="B20" s="9" t="s">
        <v>54</v>
      </c>
      <c r="C20" s="232" t="str">
        <f>IF($A$3=1,$A$20,$B$20)</f>
        <v>Summe Aktiva</v>
      </c>
      <c r="D20" s="233">
        <v>51050.6</v>
      </c>
      <c r="E20" s="252">
        <v>52178.2</v>
      </c>
      <c r="F20" s="234">
        <v>-2.1609367859099948</v>
      </c>
    </row>
    <row r="21" spans="1:6" s="61" customFormat="1" ht="15.6">
      <c r="A21" s="9" t="s">
        <v>176</v>
      </c>
      <c r="B21" s="9" t="s">
        <v>177</v>
      </c>
      <c r="C21" s="28" t="str">
        <f>IF($A$3=1,$A$21,$B$21)</f>
        <v>Eigenkapital</v>
      </c>
      <c r="D21" s="80">
        <v>5217.7</v>
      </c>
      <c r="E21" s="28">
        <v>5597.9</v>
      </c>
      <c r="F21" s="84">
        <v>-6.7929599800278684</v>
      </c>
    </row>
    <row r="22" spans="1:6" ht="15.6">
      <c r="A22" s="9" t="s">
        <v>100</v>
      </c>
      <c r="B22" s="9" t="s">
        <v>99</v>
      </c>
      <c r="C22" s="26" t="str">
        <f>IF($A$3=1,$A$22,$B$22)</f>
        <v xml:space="preserve">     davon nicht beherrschende Anteile</v>
      </c>
      <c r="D22" s="180">
        <v>132.9</v>
      </c>
      <c r="E22" s="183">
        <v>119.7</v>
      </c>
      <c r="F22" s="314">
        <v>10.993240836550356</v>
      </c>
    </row>
    <row r="23" spans="1:6" s="61" customFormat="1" ht="15.6">
      <c r="A23" s="9" t="s">
        <v>19</v>
      </c>
      <c r="B23" s="9" t="s">
        <v>55</v>
      </c>
      <c r="C23" s="27" t="str">
        <f>IF($A$3=1,$A$23,$B$23)</f>
        <v>Nachrangige Verbindlichkeiten</v>
      </c>
      <c r="D23" s="83">
        <v>1461.7</v>
      </c>
      <c r="E23" s="27">
        <v>1461.3</v>
      </c>
      <c r="F23" s="85">
        <v>3.0002944520135522E-2</v>
      </c>
    </row>
    <row r="24" spans="1:6">
      <c r="A24" s="9" t="s">
        <v>20</v>
      </c>
      <c r="B24" s="9" t="s">
        <v>76</v>
      </c>
      <c r="C24" s="27" t="str">
        <f>IF($A$3=1,$A$24,$B$24)</f>
        <v>Versicherungstechnische Rückstellungen</v>
      </c>
      <c r="D24" s="83">
        <v>32301.599999999999</v>
      </c>
      <c r="E24" s="27">
        <v>32546.2</v>
      </c>
      <c r="F24" s="85">
        <v>-0.75168911669640792</v>
      </c>
    </row>
    <row r="25" spans="1:6" s="61" customFormat="1" ht="15.6">
      <c r="A25" s="9" t="s">
        <v>216</v>
      </c>
      <c r="B25" s="9" t="s">
        <v>201</v>
      </c>
      <c r="C25" s="25" t="str">
        <f>IF($A$3=1,$A$25,$B$25)</f>
        <v>Versicherungstechnische Rückstellungen der fonds- und indexgebundenen LV</v>
      </c>
      <c r="D25" s="81">
        <v>7699.6</v>
      </c>
      <c r="E25" s="25">
        <v>8188.8</v>
      </c>
      <c r="F25" s="85">
        <v>-5.9734686216478146</v>
      </c>
    </row>
    <row r="26" spans="1:6">
      <c r="A26" s="9" t="s">
        <v>73</v>
      </c>
      <c r="B26" s="9" t="s">
        <v>77</v>
      </c>
      <c r="C26" s="25" t="str">
        <f>IF($A$3=1,$A$26,$B$26)</f>
        <v>Nichtversicherungstechnische Rückstellungen</v>
      </c>
      <c r="D26" s="81">
        <v>868.7</v>
      </c>
      <c r="E26" s="25">
        <v>890.2</v>
      </c>
      <c r="F26" s="85">
        <v>-2.4089962959783939</v>
      </c>
    </row>
    <row r="27" spans="1:6">
      <c r="A27" s="9" t="s">
        <v>22</v>
      </c>
      <c r="B27" s="9" t="s">
        <v>56</v>
      </c>
      <c r="C27" s="25" t="str">
        <f>IF($A$3=1,$A$27,$B$27)</f>
        <v>Verbindlichkeiten</v>
      </c>
      <c r="D27" s="81">
        <v>3042.2</v>
      </c>
      <c r="E27" s="25">
        <v>2900.3</v>
      </c>
      <c r="F27" s="85">
        <v>4.8926089273678031</v>
      </c>
    </row>
    <row r="28" spans="1:6">
      <c r="A28" s="79" t="s">
        <v>83</v>
      </c>
      <c r="B28" s="9" t="s">
        <v>84</v>
      </c>
      <c r="C28" s="25" t="str">
        <f>IF($A$3=1,$A$28,$B$28)</f>
        <v>Steuerverbindlichkeiten aus Ertragssteuern</v>
      </c>
      <c r="D28" s="81">
        <v>221.8</v>
      </c>
      <c r="E28" s="25">
        <v>243.4</v>
      </c>
      <c r="F28" s="85">
        <v>-8.8674303377278445</v>
      </c>
    </row>
    <row r="29" spans="1:6">
      <c r="A29" s="9" t="s">
        <v>23</v>
      </c>
      <c r="B29" s="9" t="s">
        <v>57</v>
      </c>
      <c r="C29" s="25" t="str">
        <f>IF($A$3=1,$A$29,$B$29)</f>
        <v>Passive Steuerabgrenzung</v>
      </c>
      <c r="D29" s="81">
        <v>105.4</v>
      </c>
      <c r="E29" s="25">
        <v>218.9</v>
      </c>
      <c r="F29" s="85">
        <v>-51.858232335324274</v>
      </c>
    </row>
    <row r="30" spans="1:6">
      <c r="A30" s="9" t="s">
        <v>24</v>
      </c>
      <c r="B30" s="9" t="s">
        <v>58</v>
      </c>
      <c r="C30" s="29" t="str">
        <f>IF($A$3=1,$A$30,$B$30)</f>
        <v>Übrige Passiva</v>
      </c>
      <c r="D30" s="82">
        <v>131.9</v>
      </c>
      <c r="E30" s="29">
        <v>131.19999999999999</v>
      </c>
      <c r="F30" s="86">
        <v>0.55558094840462147</v>
      </c>
    </row>
    <row r="31" spans="1:6" ht="22.5" customHeight="1" thickBot="1">
      <c r="A31" s="9" t="s">
        <v>25</v>
      </c>
      <c r="B31" s="9" t="s">
        <v>78</v>
      </c>
      <c r="C31" s="232" t="str">
        <f>IF($A$3=1,$A$31,$B$31)</f>
        <v>Summe Passiva</v>
      </c>
      <c r="D31" s="233">
        <v>51050.6</v>
      </c>
      <c r="E31" s="252">
        <v>52178.2</v>
      </c>
      <c r="F31" s="234">
        <v>-2.1609367859316553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52" zoomScale="85" zoomScaleNormal="80" zoomScaleSheetLayoutView="85" workbookViewId="0">
      <selection activeCell="K64" sqref="K64"/>
    </sheetView>
  </sheetViews>
  <sheetFormatPr baseColWidth="10" defaultColWidth="11.44140625" defaultRowHeight="15" outlineLevelCol="1"/>
  <cols>
    <col min="1" max="1" width="54.44140625" style="1" hidden="1" customWidth="1" outlineLevel="1"/>
    <col min="2" max="2" width="51.33203125" style="1" hidden="1" customWidth="1" outlineLevel="1"/>
    <col min="3" max="3" width="88.44140625" style="1" bestFit="1" customWidth="1" collapsed="1"/>
    <col min="4" max="5" width="11" style="1" customWidth="1"/>
    <col min="6" max="6" width="9.5546875" style="1" bestFit="1" customWidth="1"/>
    <col min="7" max="8" width="11" style="1" customWidth="1"/>
    <col min="9" max="9" width="8.6640625" style="1" customWidth="1"/>
    <col min="10" max="11" width="11" style="1" customWidth="1"/>
    <col min="12" max="12" width="9.44140625" style="1" bestFit="1" customWidth="1"/>
    <col min="13" max="16384" width="11.441406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1</v>
      </c>
    </row>
    <row r="7" spans="1:12" ht="17.399999999999999">
      <c r="A7" s="12" t="s">
        <v>26</v>
      </c>
      <c r="B7" s="12" t="s">
        <v>88</v>
      </c>
      <c r="C7" s="78" t="str">
        <f>IF($A$3=1,$A$7,$B$7)</f>
        <v>Segementbericht Länder nach IFRS (in EUR Mio.)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8" customFormat="1" ht="15.6">
      <c r="C10" s="5"/>
      <c r="D10" s="323" t="str">
        <f>IF($A$3=1,$A$24,$B$24)</f>
        <v>Österreich</v>
      </c>
      <c r="E10" s="323" t="str">
        <f t="shared" ref="E10:L10" si="0">IF($A$3=1,$A$12,$B$12)</f>
        <v>Verrechnete Prämien</v>
      </c>
      <c r="F10" s="323" t="str">
        <f t="shared" si="0"/>
        <v>Verrechnete Prämien</v>
      </c>
      <c r="G10" s="325" t="str">
        <f>IF($A$3=1,$A$25,$B$25)</f>
        <v>Tschechische Republik</v>
      </c>
      <c r="H10" s="323" t="str">
        <f t="shared" si="0"/>
        <v>Verrechnete Prämien</v>
      </c>
      <c r="I10" s="324" t="str">
        <f t="shared" si="0"/>
        <v>Verrechnete Prämien</v>
      </c>
      <c r="J10" s="323" t="str">
        <f>IF($A$3=1,$A$26,$B$26)</f>
        <v>Polen</v>
      </c>
      <c r="K10" s="323" t="str">
        <f t="shared" si="0"/>
        <v>Verrechnete Prämien</v>
      </c>
      <c r="L10" s="323" t="str">
        <f t="shared" si="0"/>
        <v>Verrechnete Prämien</v>
      </c>
    </row>
    <row r="11" spans="1:12" s="88" customFormat="1" ht="22.5" customHeight="1" thickBot="1">
      <c r="C11" s="90"/>
      <c r="D11" s="98" t="str">
        <f>'Gewinn- und Verlustrechnung'!$D$9</f>
        <v>3M 2022</v>
      </c>
      <c r="E11" s="90" t="str">
        <f>'Gewinn- und Verlustrechnung'!$E$9</f>
        <v>3M 2021</v>
      </c>
      <c r="F11" s="91" t="s">
        <v>1</v>
      </c>
      <c r="G11" s="221" t="str">
        <f>'Gewinn- und Verlustrechnung'!$D$9</f>
        <v>3M 2022</v>
      </c>
      <c r="H11" s="90" t="str">
        <f>'Gewinn- und Verlustrechnung'!$E$9</f>
        <v>3M 2021</v>
      </c>
      <c r="I11" s="92" t="s">
        <v>1</v>
      </c>
      <c r="J11" s="98" t="str">
        <f>'Gewinn- und Verlustrechnung'!$D$9</f>
        <v>3M 2022</v>
      </c>
      <c r="K11" s="90" t="str">
        <f>'Gewinn- und Verlustrechnung'!$E$9</f>
        <v>3M 2021</v>
      </c>
      <c r="L11" s="91" t="s">
        <v>1</v>
      </c>
    </row>
    <row r="12" spans="1:12" s="88" customFormat="1" ht="19.5" customHeight="1">
      <c r="A12" s="10" t="s">
        <v>182</v>
      </c>
      <c r="B12" s="10" t="s">
        <v>183</v>
      </c>
      <c r="C12" s="186" t="str">
        <f>IF($A$3=1,$A$12,$B$12)</f>
        <v>Verrechnete Prämien</v>
      </c>
      <c r="D12" s="187">
        <v>1371</v>
      </c>
      <c r="E12" s="186">
        <v>1334.1</v>
      </c>
      <c r="F12" s="243">
        <v>2.7629058776629023</v>
      </c>
      <c r="G12" s="244">
        <v>582.5</v>
      </c>
      <c r="H12" s="186">
        <v>479.6</v>
      </c>
      <c r="I12" s="245">
        <v>21.435527623753735</v>
      </c>
      <c r="J12" s="187">
        <v>336.6</v>
      </c>
      <c r="K12" s="186">
        <v>325.3</v>
      </c>
      <c r="L12" s="243">
        <v>3.4544035403715423</v>
      </c>
    </row>
    <row r="13" spans="1:12" s="88" customFormat="1" ht="19.5" customHeight="1">
      <c r="A13" s="10" t="s">
        <v>91</v>
      </c>
      <c r="B13" s="10" t="s">
        <v>94</v>
      </c>
      <c r="C13" s="34" t="str">
        <f>IF($A$3=1,$A$13,$B$13)</f>
        <v>Abgegrenzte Prämien</v>
      </c>
      <c r="D13" s="100">
        <v>868.2</v>
      </c>
      <c r="E13" s="34">
        <v>848.9</v>
      </c>
      <c r="F13" s="237">
        <v>2.2707360245623587</v>
      </c>
      <c r="G13" s="104">
        <v>390.7</v>
      </c>
      <c r="H13" s="34">
        <v>342.4</v>
      </c>
      <c r="I13" s="238">
        <v>14.076922376391865</v>
      </c>
      <c r="J13" s="100">
        <v>248.9</v>
      </c>
      <c r="K13" s="34">
        <v>237.7</v>
      </c>
      <c r="L13" s="237">
        <v>4.7373839826358788</v>
      </c>
    </row>
    <row r="14" spans="1:12" s="88" customFormat="1" ht="19.5" customHeight="1">
      <c r="A14" s="10" t="s">
        <v>225</v>
      </c>
      <c r="B14" s="10" t="s">
        <v>184</v>
      </c>
      <c r="C14" s="31" t="str">
        <f>IF($A$3=1,$A$14,$B$14)</f>
        <v>Finanzergebnis exkl. Ergebnis aus Anteilen an at equity bewerteten Unternehmen</v>
      </c>
      <c r="D14" s="99">
        <v>101.8</v>
      </c>
      <c r="E14" s="31">
        <v>153.4</v>
      </c>
      <c r="F14" s="32">
        <v>-33.642388152898242</v>
      </c>
      <c r="G14" s="102">
        <v>29.1</v>
      </c>
      <c r="H14" s="31">
        <v>21.3</v>
      </c>
      <c r="I14" s="93">
        <v>36.578519021195468</v>
      </c>
      <c r="J14" s="99">
        <v>2.7</v>
      </c>
      <c r="K14" s="31">
        <v>10.9</v>
      </c>
      <c r="L14" s="32">
        <v>-75.070307688137532</v>
      </c>
    </row>
    <row r="15" spans="1:12" s="88" customFormat="1" ht="19.5" customHeight="1">
      <c r="A15" s="10" t="s">
        <v>227</v>
      </c>
      <c r="B15" s="10" t="s">
        <v>180</v>
      </c>
      <c r="C15" s="31" t="str">
        <f>IF($A$3=1,$A$15,$B$15)</f>
        <v>Ergebnis aus Anteilen an at equity bewerteten Unternehmen</v>
      </c>
      <c r="D15" s="99">
        <v>-0.4</v>
      </c>
      <c r="E15" s="31">
        <v>-2.8</v>
      </c>
      <c r="F15" s="32">
        <v>-87.086065736881054</v>
      </c>
      <c r="G15" s="102">
        <v>0</v>
      </c>
      <c r="H15" s="31">
        <v>0.1</v>
      </c>
      <c r="I15" s="93" t="s">
        <v>228</v>
      </c>
      <c r="J15" s="99">
        <v>0</v>
      </c>
      <c r="K15" s="31">
        <v>0</v>
      </c>
      <c r="L15" s="32" t="s">
        <v>228</v>
      </c>
    </row>
    <row r="16" spans="1:12" s="88" customFormat="1" ht="19.5" customHeight="1">
      <c r="A16" s="10" t="s">
        <v>185</v>
      </c>
      <c r="B16" s="10" t="s">
        <v>120</v>
      </c>
      <c r="C16" s="31" t="str">
        <f>IF($A$3=1,$A$16,$B$16)</f>
        <v>Sonstige Erträge</v>
      </c>
      <c r="D16" s="99">
        <v>5.4</v>
      </c>
      <c r="E16" s="31">
        <v>5.3</v>
      </c>
      <c r="F16" s="32">
        <v>1.9918050850122437</v>
      </c>
      <c r="G16" s="102">
        <v>8.1</v>
      </c>
      <c r="H16" s="31">
        <v>9.4</v>
      </c>
      <c r="I16" s="93">
        <v>-13.545460943284093</v>
      </c>
      <c r="J16" s="99">
        <v>3.6</v>
      </c>
      <c r="K16" s="31">
        <v>3.7</v>
      </c>
      <c r="L16" s="32">
        <v>-3.4678421120398761</v>
      </c>
    </row>
    <row r="17" spans="1:12" s="88" customFormat="1" ht="19.5" customHeight="1">
      <c r="A17" s="10" t="s">
        <v>186</v>
      </c>
      <c r="B17" s="10" t="s">
        <v>187</v>
      </c>
      <c r="C17" s="34" t="str">
        <f>IF($A$3=1,$A$17,$B$17)</f>
        <v>Aufwendungen für Versicherungsfälle</v>
      </c>
      <c r="D17" s="100">
        <v>-751.9</v>
      </c>
      <c r="E17" s="34">
        <v>-751.6</v>
      </c>
      <c r="F17" s="35">
        <v>4.7542860370608508E-2</v>
      </c>
      <c r="G17" s="104">
        <v>-253.7</v>
      </c>
      <c r="H17" s="34">
        <v>-223.8</v>
      </c>
      <c r="I17" s="93">
        <v>13.350667989972131</v>
      </c>
      <c r="J17" s="100">
        <v>-171.4</v>
      </c>
      <c r="K17" s="34">
        <v>-170.3</v>
      </c>
      <c r="L17" s="35">
        <v>0.61701540306298153</v>
      </c>
    </row>
    <row r="18" spans="1:12" s="88" customFormat="1" ht="19.5" customHeight="1">
      <c r="A18" s="10" t="s">
        <v>188</v>
      </c>
      <c r="B18" s="10" t="s">
        <v>95</v>
      </c>
      <c r="C18" s="31" t="str">
        <f>IF($A$3=1,$A$18,$B$18)</f>
        <v>Aufwendungen für Versicherungsabschluss und -verwaltung</v>
      </c>
      <c r="D18" s="99">
        <v>-198.7</v>
      </c>
      <c r="E18" s="31">
        <v>-192.7</v>
      </c>
      <c r="F18" s="33">
        <v>3.137286610885659</v>
      </c>
      <c r="G18" s="102">
        <v>-113.4</v>
      </c>
      <c r="H18" s="31">
        <v>-91.1</v>
      </c>
      <c r="I18" s="93">
        <v>24.494394359443007</v>
      </c>
      <c r="J18" s="99">
        <v>-65</v>
      </c>
      <c r="K18" s="31">
        <v>-57.9</v>
      </c>
      <c r="L18" s="33">
        <v>12.168356709423556</v>
      </c>
    </row>
    <row r="19" spans="1:12" s="88" customFormat="1" ht="19.5" customHeight="1">
      <c r="A19" s="10" t="s">
        <v>189</v>
      </c>
      <c r="B19" s="10" t="s">
        <v>131</v>
      </c>
      <c r="C19" s="31" t="str">
        <f>IF($A$3=1,$A$19,$B$19)</f>
        <v>Sonstige Aufwendungen</v>
      </c>
      <c r="D19" s="99">
        <v>-1.4</v>
      </c>
      <c r="E19" s="31">
        <v>-6.2</v>
      </c>
      <c r="F19" s="32">
        <v>-77.584016084530589</v>
      </c>
      <c r="G19" s="102">
        <v>-10.6</v>
      </c>
      <c r="H19" s="31">
        <v>-10.9</v>
      </c>
      <c r="I19" s="93">
        <v>-3.0279041516717342</v>
      </c>
      <c r="J19" s="99">
        <v>-7.6</v>
      </c>
      <c r="K19" s="31">
        <v>-8.3000000000000007</v>
      </c>
      <c r="L19" s="32">
        <v>-8.6767839964690285</v>
      </c>
    </row>
    <row r="20" spans="1:12" s="89" customFormat="1" ht="22.5" customHeight="1">
      <c r="A20" s="10" t="s">
        <v>209</v>
      </c>
      <c r="B20" s="10" t="s">
        <v>215</v>
      </c>
      <c r="C20" s="30" t="str">
        <f>IF($A$3=1,$A$20,$B$20)</f>
        <v>Operatives Gruppenergebnis</v>
      </c>
      <c r="D20" s="73">
        <v>23</v>
      </c>
      <c r="E20" s="30">
        <v>54.4</v>
      </c>
      <c r="F20" s="36">
        <v>-57.756137415038133</v>
      </c>
      <c r="G20" s="103">
        <v>50.2</v>
      </c>
      <c r="H20" s="30">
        <v>47.4</v>
      </c>
      <c r="I20" s="94">
        <v>5.9114629989533096</v>
      </c>
      <c r="J20" s="73">
        <v>11.3</v>
      </c>
      <c r="K20" s="30">
        <v>15.7</v>
      </c>
      <c r="L20" s="36">
        <v>-28.104913215968331</v>
      </c>
    </row>
    <row r="21" spans="1:12" s="89" customFormat="1" ht="22.5" customHeight="1">
      <c r="A21" s="10" t="s">
        <v>211</v>
      </c>
      <c r="B21" s="10" t="s">
        <v>212</v>
      </c>
      <c r="C21" s="194" t="str">
        <f>IF($A$3=1,$A$21,$B$21)</f>
        <v>Anpassungen</v>
      </c>
      <c r="D21" s="195">
        <v>0</v>
      </c>
      <c r="E21" s="194">
        <v>0</v>
      </c>
      <c r="F21" s="196" t="s">
        <v>228</v>
      </c>
      <c r="G21" s="197">
        <v>0</v>
      </c>
      <c r="H21" s="194">
        <v>0</v>
      </c>
      <c r="I21" s="198" t="s">
        <v>228</v>
      </c>
      <c r="J21" s="195">
        <v>0</v>
      </c>
      <c r="K21" s="194">
        <v>0</v>
      </c>
      <c r="L21" s="196" t="s">
        <v>228</v>
      </c>
    </row>
    <row r="22" spans="1:12" s="89" customFormat="1" ht="30" customHeight="1" thickBot="1">
      <c r="A22" s="10" t="s">
        <v>173</v>
      </c>
      <c r="B22" s="10" t="s">
        <v>174</v>
      </c>
      <c r="C22" s="199" t="str">
        <f>IF($A$3=1,$A$22,$B$22)</f>
        <v>Ergebnis vor Steuern</v>
      </c>
      <c r="D22" s="189">
        <v>23</v>
      </c>
      <c r="E22" s="190">
        <v>54.4</v>
      </c>
      <c r="F22" s="191">
        <v>-57.756137415038133</v>
      </c>
      <c r="G22" s="192">
        <v>50.2</v>
      </c>
      <c r="H22" s="190">
        <v>47.4</v>
      </c>
      <c r="I22" s="193">
        <v>5.9114629989533096</v>
      </c>
      <c r="J22" s="189">
        <v>11.3</v>
      </c>
      <c r="K22" s="190">
        <v>15.7</v>
      </c>
      <c r="L22" s="200">
        <v>-28.104913215968331</v>
      </c>
    </row>
    <row r="23" spans="1:12" s="88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101">
        <v>0.92927481473892504</v>
      </c>
      <c r="E23" s="37">
        <v>0.94212157803511443</v>
      </c>
      <c r="F23" s="254"/>
      <c r="G23" s="130">
        <v>0.94107539080207703</v>
      </c>
      <c r="H23" s="37">
        <v>0.94447649634046582</v>
      </c>
      <c r="I23" s="255"/>
      <c r="J23" s="101">
        <v>0.94959708297835477</v>
      </c>
      <c r="K23" s="37">
        <v>0.9370912669739806</v>
      </c>
      <c r="L23" s="38"/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202</v>
      </c>
      <c r="B27" s="12" t="s">
        <v>203</v>
      </c>
    </row>
    <row r="28" spans="1:12">
      <c r="A28" s="12" t="s">
        <v>204</v>
      </c>
      <c r="B28" s="12" t="s">
        <v>214</v>
      </c>
    </row>
    <row r="29" spans="1:12">
      <c r="A29" s="12" t="s">
        <v>205</v>
      </c>
      <c r="B29" s="12" t="s">
        <v>206</v>
      </c>
    </row>
    <row r="30" spans="1:12">
      <c r="A30" s="12" t="s">
        <v>101</v>
      </c>
      <c r="B30" s="12" t="s">
        <v>102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23" t="str">
        <f>IF($A$3=1,$A$27,$B$27)</f>
        <v xml:space="preserve">Erweiterte CEE </v>
      </c>
      <c r="E33" s="323" t="str">
        <f t="shared" ref="E33:L33" si="1">IF($A$3=1,$A$12,$B$12)</f>
        <v>Verrechnete Prämien</v>
      </c>
      <c r="F33" s="323" t="str">
        <f t="shared" si="1"/>
        <v>Verrechnete Prämien</v>
      </c>
      <c r="G33" s="325" t="str">
        <f>IF($A$3=1,$A$28,$B$28)</f>
        <v>Spezialmärkte</v>
      </c>
      <c r="H33" s="323" t="str">
        <f t="shared" si="1"/>
        <v>Verrechnete Prämien</v>
      </c>
      <c r="I33" s="324" t="str">
        <f t="shared" si="1"/>
        <v>Verrechnete Prämien</v>
      </c>
      <c r="J33" s="323" t="str">
        <f>IF($A$3=1,$A$29,$B$29)</f>
        <v>Gruppenfunktionen</v>
      </c>
      <c r="K33" s="323" t="str">
        <f t="shared" si="1"/>
        <v>Verrechnete Prämien</v>
      </c>
      <c r="L33" s="323" t="str">
        <f t="shared" si="1"/>
        <v>Verrechnete Prämien</v>
      </c>
    </row>
    <row r="34" spans="1:13" ht="22.5" customHeight="1" thickBot="1">
      <c r="C34" s="90"/>
      <c r="D34" s="98" t="str">
        <f>'Gewinn- und Verlustrechnung'!$D$9</f>
        <v>3M 2022</v>
      </c>
      <c r="E34" s="90" t="str">
        <f>'Gewinn- und Verlustrechnung'!$E$9</f>
        <v>3M 2021</v>
      </c>
      <c r="F34" s="91" t="s">
        <v>1</v>
      </c>
      <c r="G34" s="221" t="str">
        <f>'Gewinn- und Verlustrechnung'!$D$9</f>
        <v>3M 2022</v>
      </c>
      <c r="H34" s="90" t="str">
        <f>'Gewinn- und Verlustrechnung'!$E$9</f>
        <v>3M 2021</v>
      </c>
      <c r="I34" s="92" t="s">
        <v>1</v>
      </c>
      <c r="J34" s="98" t="str">
        <f>'Gewinn- und Verlustrechnung'!$D$9</f>
        <v>3M 2022</v>
      </c>
      <c r="K34" s="90" t="str">
        <f>'Gewinn- und Verlustrechnung'!$E$9</f>
        <v>3M 2021</v>
      </c>
      <c r="L34" s="91" t="s">
        <v>1</v>
      </c>
      <c r="M34" s="88"/>
    </row>
    <row r="35" spans="1:13" ht="19.5" customHeight="1">
      <c r="C35" s="186" t="str">
        <f>IF($A$3=1,$A$12,$B$12)</f>
        <v>Verrechnete Prämien</v>
      </c>
      <c r="D35" s="187">
        <v>890.9</v>
      </c>
      <c r="E35" s="186">
        <v>743</v>
      </c>
      <c r="F35" s="243">
        <v>19.906126189290461</v>
      </c>
      <c r="G35" s="244">
        <v>152.1</v>
      </c>
      <c r="H35" s="186">
        <v>145.5</v>
      </c>
      <c r="I35" s="245">
        <v>4.524225488962319</v>
      </c>
      <c r="J35" s="187">
        <v>659.6</v>
      </c>
      <c r="K35" s="186">
        <v>526.79999999999995</v>
      </c>
      <c r="L35" s="243">
        <v>25.213004821338124</v>
      </c>
      <c r="M35" s="88"/>
    </row>
    <row r="36" spans="1:13" ht="19.5" customHeight="1">
      <c r="C36" s="34" t="str">
        <f>IF($A$3=1,$A$13,$B$13)</f>
        <v>Abgegrenzte Prämien</v>
      </c>
      <c r="D36" s="100">
        <v>597.1</v>
      </c>
      <c r="E36" s="34">
        <v>526.29999999999995</v>
      </c>
      <c r="F36" s="237">
        <v>13.448102131571149</v>
      </c>
      <c r="G36" s="104">
        <v>82</v>
      </c>
      <c r="H36" s="34">
        <v>89.9</v>
      </c>
      <c r="I36" s="238">
        <v>-8.7929301266532534</v>
      </c>
      <c r="J36" s="100">
        <v>438.1</v>
      </c>
      <c r="K36" s="34">
        <v>371</v>
      </c>
      <c r="L36" s="237">
        <v>18.089742072561421</v>
      </c>
    </row>
    <row r="37" spans="1:13" ht="19.5" customHeight="1">
      <c r="C37" s="31" t="str">
        <f>IF($A$3=1,$A$14,$B$14)</f>
        <v>Finanzergebnis exkl. Ergebnis aus Anteilen an at equity bewerteten Unternehmen</v>
      </c>
      <c r="D37" s="99">
        <v>28.1</v>
      </c>
      <c r="E37" s="31">
        <v>32.6</v>
      </c>
      <c r="F37" s="32">
        <v>-14.072793734062083</v>
      </c>
      <c r="G37" s="102">
        <v>6.4</v>
      </c>
      <c r="H37" s="31">
        <v>7.5</v>
      </c>
      <c r="I37" s="93">
        <v>-14.897266050163626</v>
      </c>
      <c r="J37" s="99">
        <v>-19.2</v>
      </c>
      <c r="K37" s="31">
        <v>-49.4</v>
      </c>
      <c r="L37" s="32">
        <v>-61.153320019821145</v>
      </c>
    </row>
    <row r="38" spans="1:13" ht="19.5" customHeight="1">
      <c r="A38" s="12"/>
      <c r="B38" s="12"/>
      <c r="C38" s="31" t="str">
        <f>IF($A$3=1,$A$15,$B$15)</f>
        <v>Ergebnis aus Anteilen an at equity bewerteten Unternehmen</v>
      </c>
      <c r="D38" s="99">
        <v>0</v>
      </c>
      <c r="E38" s="31">
        <v>0</v>
      </c>
      <c r="F38" s="32" t="s">
        <v>228</v>
      </c>
      <c r="G38" s="102">
        <v>0</v>
      </c>
      <c r="H38" s="31">
        <v>0</v>
      </c>
      <c r="I38" s="32" t="s">
        <v>228</v>
      </c>
      <c r="J38" s="102">
        <v>0.2</v>
      </c>
      <c r="K38" s="31">
        <v>0.5</v>
      </c>
      <c r="L38" s="32">
        <v>-63.211776905057214</v>
      </c>
    </row>
    <row r="39" spans="1:13" ht="19.5" customHeight="1">
      <c r="C39" s="31" t="str">
        <f>IF($A$3=1,$A$16,$B$16)</f>
        <v>Sonstige Erträge</v>
      </c>
      <c r="D39" s="99">
        <v>9.1</v>
      </c>
      <c r="E39" s="31">
        <v>12.3</v>
      </c>
      <c r="F39" s="32">
        <v>-26.249395251395981</v>
      </c>
      <c r="G39" s="102">
        <v>5.9</v>
      </c>
      <c r="H39" s="31">
        <v>23.5</v>
      </c>
      <c r="I39" s="93">
        <v>-74.8781938009827</v>
      </c>
      <c r="J39" s="99">
        <v>1.6</v>
      </c>
      <c r="K39" s="31">
        <v>4.8</v>
      </c>
      <c r="L39" s="32">
        <v>-67.492814023129995</v>
      </c>
    </row>
    <row r="40" spans="1:13" ht="19.5" customHeight="1">
      <c r="C40" s="34" t="str">
        <f>IF($A$3=1,$A$17,$B$17)</f>
        <v>Aufwendungen für Versicherungsfälle</v>
      </c>
      <c r="D40" s="100">
        <v>-405.3</v>
      </c>
      <c r="E40" s="34">
        <v>-370.5</v>
      </c>
      <c r="F40" s="35">
        <v>9.3886701283617988</v>
      </c>
      <c r="G40" s="104">
        <v>-56.4</v>
      </c>
      <c r="H40" s="34">
        <v>-76.900000000000006</v>
      </c>
      <c r="I40" s="95">
        <v>-26.693581931328648</v>
      </c>
      <c r="J40" s="100">
        <v>-295.2</v>
      </c>
      <c r="K40" s="34">
        <v>-230.9</v>
      </c>
      <c r="L40" s="35">
        <v>27.816747675061968</v>
      </c>
    </row>
    <row r="41" spans="1:13" ht="19.5" customHeight="1">
      <c r="C41" s="31" t="str">
        <f>IF($A$3=1,$A$18,$B$18)</f>
        <v>Aufwendungen für Versicherungsabschluss und -verwaltung</v>
      </c>
      <c r="D41" s="99">
        <v>-155.30000000000001</v>
      </c>
      <c r="E41" s="31">
        <v>-134.5</v>
      </c>
      <c r="F41" s="33">
        <v>15.446835495589983</v>
      </c>
      <c r="G41" s="102">
        <v>-13.6</v>
      </c>
      <c r="H41" s="31">
        <v>-17.3</v>
      </c>
      <c r="I41" s="96">
        <v>-21.60054747991601</v>
      </c>
      <c r="J41" s="99">
        <v>-133.4</v>
      </c>
      <c r="K41" s="31">
        <v>-134.9</v>
      </c>
      <c r="L41" s="33">
        <v>-1.1296987641711609</v>
      </c>
    </row>
    <row r="42" spans="1:13" ht="19.5" customHeight="1">
      <c r="C42" s="31" t="str">
        <f>IF($A$3=1,$A$19,$B$19)</f>
        <v>Sonstige Aufwendungen</v>
      </c>
      <c r="D42" s="99">
        <v>-29.8</v>
      </c>
      <c r="E42" s="31">
        <v>-25.4</v>
      </c>
      <c r="F42" s="32">
        <v>17.524108438249719</v>
      </c>
      <c r="G42" s="102">
        <v>-16</v>
      </c>
      <c r="H42" s="31">
        <v>-15.7</v>
      </c>
      <c r="I42" s="93">
        <v>1.7693313127351562</v>
      </c>
      <c r="J42" s="99">
        <v>-4.8</v>
      </c>
      <c r="K42" s="31">
        <v>-3</v>
      </c>
      <c r="L42" s="32">
        <v>59.515328022392808</v>
      </c>
    </row>
    <row r="43" spans="1:13" ht="22.5" customHeight="1">
      <c r="C43" s="30" t="str">
        <f>IF($A$3=1,$A$20,$B$20)</f>
        <v>Operatives Gruppenergebnis</v>
      </c>
      <c r="D43" s="73">
        <v>43.8</v>
      </c>
      <c r="E43" s="30">
        <v>40.9</v>
      </c>
      <c r="F43" s="36">
        <v>7.2024168073272499</v>
      </c>
      <c r="G43" s="103">
        <v>8.3000000000000007</v>
      </c>
      <c r="H43" s="30">
        <v>11</v>
      </c>
      <c r="I43" s="94">
        <v>-24.098762891724988</v>
      </c>
      <c r="J43" s="73">
        <v>-12.7</v>
      </c>
      <c r="K43" s="30">
        <v>-42</v>
      </c>
      <c r="L43" s="36">
        <v>-69.693110960477171</v>
      </c>
    </row>
    <row r="44" spans="1:13" ht="22.5" customHeight="1">
      <c r="C44" s="194" t="str">
        <f>IF($A$3=1,$A$21,$B$21)</f>
        <v>Anpassungen</v>
      </c>
      <c r="D44" s="195">
        <v>0</v>
      </c>
      <c r="E44" s="194">
        <v>0</v>
      </c>
      <c r="F44" s="196" t="s">
        <v>228</v>
      </c>
      <c r="G44" s="197">
        <v>0</v>
      </c>
      <c r="H44" s="194">
        <v>0</v>
      </c>
      <c r="I44" s="198" t="s">
        <v>228</v>
      </c>
      <c r="J44" s="195">
        <v>0</v>
      </c>
      <c r="K44" s="194">
        <v>0</v>
      </c>
      <c r="L44" s="196" t="s">
        <v>228</v>
      </c>
    </row>
    <row r="45" spans="1:13" ht="29.25" customHeight="1" thickBot="1">
      <c r="C45" s="199" t="str">
        <f>IF($A$3=1,$A$22,$B$22)</f>
        <v>Ergebnis vor Steuern</v>
      </c>
      <c r="D45" s="189">
        <v>43.8</v>
      </c>
      <c r="E45" s="190">
        <v>40.9</v>
      </c>
      <c r="F45" s="191">
        <v>7.2024168073272499</v>
      </c>
      <c r="G45" s="192">
        <v>8.3000000000000007</v>
      </c>
      <c r="H45" s="190">
        <v>11</v>
      </c>
      <c r="I45" s="193">
        <v>-24.098762891724988</v>
      </c>
      <c r="J45" s="189">
        <v>-12.7</v>
      </c>
      <c r="K45" s="190">
        <v>-42</v>
      </c>
      <c r="L45" s="200">
        <v>-69.693110960477171</v>
      </c>
    </row>
    <row r="46" spans="1:13" ht="22.5" customHeight="1">
      <c r="C46" s="37" t="str">
        <f>IF($A$3=1,$A$23,$B$23)</f>
        <v>Combined Ratio</v>
      </c>
      <c r="D46" s="101">
        <v>0.93352382264980449</v>
      </c>
      <c r="E46" s="37">
        <v>0.93673195653240926</v>
      </c>
      <c r="F46" s="38"/>
      <c r="G46" s="130">
        <v>0.90857192738474934</v>
      </c>
      <c r="H46" s="37">
        <v>0.87738528463491239</v>
      </c>
      <c r="I46" s="97"/>
      <c r="J46" s="101"/>
      <c r="K46" s="37"/>
      <c r="L46" s="38"/>
    </row>
    <row r="51" spans="3:13">
      <c r="H51" s="214"/>
    </row>
    <row r="52" spans="3:13">
      <c r="D52" s="215"/>
    </row>
    <row r="56" spans="3:13" ht="19.5" customHeight="1">
      <c r="C56" s="5"/>
      <c r="D56" s="323" t="str">
        <f>IF($A$3=1,$A$30,$B$30)</f>
        <v>Konsolidierung</v>
      </c>
      <c r="E56" s="323"/>
      <c r="F56" s="324"/>
      <c r="G56" s="325" t="str">
        <f>IF($A$3=1,$A$31,$B$31)</f>
        <v>Gesamt</v>
      </c>
      <c r="H56" s="323" t="str">
        <f>IF($A$3=1,$A$12,$B$12)</f>
        <v>Verrechnete Prämien</v>
      </c>
      <c r="I56" s="323" t="str">
        <f>IF($A$3=1,$A$12,$B$12)</f>
        <v>Verrechnete Prämien</v>
      </c>
      <c r="J56" s="7"/>
      <c r="K56" s="7"/>
      <c r="L56" s="7"/>
    </row>
    <row r="57" spans="3:13" ht="19.5" customHeight="1" thickBot="1">
      <c r="C57" s="90"/>
      <c r="D57" s="90" t="str">
        <f>'Gewinn- und Verlustrechnung'!$D$9</f>
        <v>3M 2022</v>
      </c>
      <c r="E57" s="90" t="str">
        <f>'Gewinn- und Verlustrechnung'!$E$9</f>
        <v>3M 2021</v>
      </c>
      <c r="F57" s="91" t="s">
        <v>1</v>
      </c>
      <c r="G57" s="222" t="str">
        <f>'Gewinn- und Verlustrechnung'!$D$9</f>
        <v>3M 2022</v>
      </c>
      <c r="H57" s="90" t="str">
        <f>'Gewinn- und Verlustrechnung'!$E$9</f>
        <v>3M 2021</v>
      </c>
      <c r="I57" s="91" t="s">
        <v>1</v>
      </c>
      <c r="M57" s="88"/>
    </row>
    <row r="58" spans="3:13" ht="19.5" customHeight="1">
      <c r="C58" s="186" t="str">
        <f>IF($A$3=1,$A$12,$B$12)</f>
        <v>Verrechnete Prämien</v>
      </c>
      <c r="D58" s="186">
        <v>-537.79999999999995</v>
      </c>
      <c r="E58" s="186">
        <v>-447.5</v>
      </c>
      <c r="F58" s="245">
        <v>20.185729819091769</v>
      </c>
      <c r="G58" s="246">
        <v>3454.7</v>
      </c>
      <c r="H58" s="186">
        <v>3106.8</v>
      </c>
      <c r="I58" s="243">
        <v>11.197012137741048</v>
      </c>
      <c r="M58" s="88"/>
    </row>
    <row r="59" spans="3:13" ht="19.5" customHeight="1">
      <c r="C59" s="34" t="str">
        <f>IF($A$3=1,$A$13,$B$13)</f>
        <v>Abgegrenzte Prämien</v>
      </c>
      <c r="D59" s="34">
        <v>-2.8</v>
      </c>
      <c r="E59" s="34">
        <v>0.2</v>
      </c>
      <c r="F59" s="238" t="s">
        <v>228</v>
      </c>
      <c r="G59" s="239">
        <v>2622</v>
      </c>
      <c r="H59" s="34">
        <v>2416.3000000000002</v>
      </c>
      <c r="I59" s="237">
        <v>8.5119636244066719</v>
      </c>
    </row>
    <row r="60" spans="3:13" ht="19.5" customHeight="1">
      <c r="C60" s="31" t="str">
        <f>IF($A$3=1,$A$14,$B$14)</f>
        <v>Finanzergebnis exkl. Ergebnis aus Anteilen an at equity bewerteten Unternehmen</v>
      </c>
      <c r="D60" s="31">
        <v>-0.8</v>
      </c>
      <c r="E60" s="31">
        <v>-0.6</v>
      </c>
      <c r="F60" s="93">
        <v>30.067130541617914</v>
      </c>
      <c r="G60" s="216">
        <v>148.1</v>
      </c>
      <c r="H60" s="31">
        <v>175.8</v>
      </c>
      <c r="I60" s="32">
        <v>-15.727461560100231</v>
      </c>
    </row>
    <row r="61" spans="3:13" ht="19.5" customHeight="1">
      <c r="C61" s="31" t="str">
        <f>IF($A$3=1,$A$15,$B$15)</f>
        <v>Ergebnis aus Anteilen an at equity bewerteten Unternehmen</v>
      </c>
      <c r="D61" s="31">
        <v>0</v>
      </c>
      <c r="E61" s="31">
        <v>0</v>
      </c>
      <c r="F61" s="32" t="s">
        <v>228</v>
      </c>
      <c r="G61" s="216">
        <v>-0.2</v>
      </c>
      <c r="H61" s="31">
        <v>-2.2999999999999998</v>
      </c>
      <c r="I61" s="32">
        <v>-91.475216568548333</v>
      </c>
    </row>
    <row r="62" spans="3:13" ht="19.5" customHeight="1">
      <c r="C62" s="31" t="str">
        <f>IF($A$3=1,$A$16,$B$16)</f>
        <v>Sonstige Erträge</v>
      </c>
      <c r="D62" s="31">
        <v>-0.9</v>
      </c>
      <c r="E62" s="31">
        <v>-0.6</v>
      </c>
      <c r="F62" s="93">
        <v>46.72084844175366</v>
      </c>
      <c r="G62" s="216">
        <v>32.799999999999997</v>
      </c>
      <c r="H62" s="31">
        <v>58.4</v>
      </c>
      <c r="I62" s="32">
        <v>-43.929482443081127</v>
      </c>
    </row>
    <row r="63" spans="3:13" ht="19.5" customHeight="1">
      <c r="C63" s="34" t="str">
        <f>IF($A$3=1,$A$17,$B$17)</f>
        <v>Aufwendungen für Versicherungsfälle</v>
      </c>
      <c r="D63" s="31">
        <v>-1.7</v>
      </c>
      <c r="E63" s="31">
        <v>1.5</v>
      </c>
      <c r="F63" s="238" t="s">
        <v>228</v>
      </c>
      <c r="G63" s="216">
        <v>-1935.6</v>
      </c>
      <c r="H63" s="31">
        <v>-1822.6</v>
      </c>
      <c r="I63" s="35">
        <v>6.2011552275743842</v>
      </c>
    </row>
    <row r="64" spans="3:13" ht="19.5" customHeight="1">
      <c r="C64" s="31" t="str">
        <f>IF($A$3=1,$A$18,$B$18)</f>
        <v>Aufwendungen für Versicherungsabschluss und -verwaltung</v>
      </c>
      <c r="D64" s="31">
        <v>4</v>
      </c>
      <c r="E64" s="31">
        <v>0.8</v>
      </c>
      <c r="F64" s="93" t="s">
        <v>230</v>
      </c>
      <c r="G64" s="216">
        <v>-675.3</v>
      </c>
      <c r="H64" s="31">
        <v>-627.6</v>
      </c>
      <c r="I64" s="33">
        <v>7.5926276134683501</v>
      </c>
    </row>
    <row r="65" spans="3:9" ht="19.5" customHeight="1">
      <c r="C65" s="31" t="str">
        <f>IF($A$3=1,$A$19,$B$19)</f>
        <v>Sonstige Aufwendungen</v>
      </c>
      <c r="D65" s="31">
        <v>2.1</v>
      </c>
      <c r="E65" s="31">
        <v>-0.6</v>
      </c>
      <c r="F65" s="93" t="s">
        <v>228</v>
      </c>
      <c r="G65" s="216">
        <v>-68.099999999999994</v>
      </c>
      <c r="H65" s="31">
        <v>-70.099999999999994</v>
      </c>
      <c r="I65" s="32">
        <v>-2.8960598686894379</v>
      </c>
    </row>
    <row r="66" spans="3:9" ht="19.5" customHeight="1">
      <c r="C66" s="30" t="str">
        <f>IF($A$3=1,$A$20,$B$20)</f>
        <v>Operatives Gruppenergebnis</v>
      </c>
      <c r="D66" s="30">
        <v>-0.1</v>
      </c>
      <c r="E66" s="30">
        <v>0.7</v>
      </c>
      <c r="F66" s="36" t="s">
        <v>228</v>
      </c>
      <c r="G66" s="217">
        <v>123.8</v>
      </c>
      <c r="H66" s="30">
        <v>128</v>
      </c>
      <c r="I66" s="36">
        <v>-3.2943632806404111</v>
      </c>
    </row>
    <row r="67" spans="3:9" ht="19.5" customHeight="1">
      <c r="C67" s="194" t="str">
        <f>IF($A$3=1,$A$21,$B$21)</f>
        <v>Anpassungen</v>
      </c>
      <c r="D67" s="194">
        <f>G67-D21-G21-J21-D44-G44-J44</f>
        <v>0</v>
      </c>
      <c r="E67" s="194">
        <f>H67-E21-H21-K21-E44-H44-K44</f>
        <v>0</v>
      </c>
      <c r="F67" s="196" t="s">
        <v>228</v>
      </c>
      <c r="G67" s="218">
        <v>0</v>
      </c>
      <c r="H67" s="194">
        <v>0</v>
      </c>
      <c r="I67" s="196" t="s">
        <v>228</v>
      </c>
    </row>
    <row r="68" spans="3:9" ht="27.75" customHeight="1" thickBot="1">
      <c r="C68" s="199" t="str">
        <f>IF($A$3=1,$A$22,$B$22)</f>
        <v>Ergebnis vor Steuern</v>
      </c>
      <c r="D68" s="190">
        <v>-0.1</v>
      </c>
      <c r="E68" s="190">
        <v>0.7</v>
      </c>
      <c r="F68" s="191" t="s">
        <v>228</v>
      </c>
      <c r="G68" s="219">
        <v>123.8</v>
      </c>
      <c r="H68" s="190">
        <v>128</v>
      </c>
      <c r="I68" s="200">
        <v>-3.2943632806404111</v>
      </c>
    </row>
    <row r="69" spans="3:9" ht="21" customHeight="1">
      <c r="C69" s="37" t="str">
        <f>IF($A$3=1,$A$23,$B$23)</f>
        <v>Combined Ratio</v>
      </c>
      <c r="D69" s="37"/>
      <c r="E69" s="37"/>
      <c r="F69" s="97"/>
      <c r="G69" s="220">
        <v>0.94561943234325585</v>
      </c>
      <c r="H69" s="37">
        <v>0.95216166314039929</v>
      </c>
      <c r="I69" s="38"/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99060</xdr:rowOff>
                  </from>
                  <to>
                    <xdr:col>4</xdr:col>
                    <xdr:colOff>327660</xdr:colOff>
                    <xdr:row>2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I134"/>
  <sheetViews>
    <sheetView showGridLines="0" view="pageBreakPreview" topLeftCell="C1" zoomScale="85" zoomScaleNormal="100" zoomScaleSheetLayoutView="85" workbookViewId="0">
      <selection activeCell="K115" sqref="K115"/>
    </sheetView>
  </sheetViews>
  <sheetFormatPr baseColWidth="10" defaultColWidth="11.44140625" defaultRowHeight="13.2"/>
  <cols>
    <col min="1" max="1" width="56.44140625" style="284" hidden="1" customWidth="1"/>
    <col min="2" max="2" width="53.33203125" style="284" hidden="1" customWidth="1"/>
    <col min="3" max="3" width="57.33203125" style="284" bestFit="1" customWidth="1"/>
    <col min="4" max="4" width="13.33203125" style="285" bestFit="1" customWidth="1"/>
    <col min="5" max="5" width="10.6640625" style="285" customWidth="1"/>
    <col min="6" max="6" width="10.6640625" style="313" customWidth="1"/>
    <col min="7" max="7" width="10.6640625" style="285" customWidth="1"/>
    <col min="8" max="8" width="12.5546875" style="313" bestFit="1" customWidth="1"/>
    <col min="9" max="9" width="10.6640625" style="285" customWidth="1"/>
    <col min="10" max="16384" width="11.44140625" style="284"/>
  </cols>
  <sheetData>
    <row r="1" spans="1:9">
      <c r="A1" s="284" t="s">
        <v>44</v>
      </c>
      <c r="F1" s="285"/>
      <c r="H1" s="285"/>
    </row>
    <row r="2" spans="1:9">
      <c r="A2" s="284" t="s">
        <v>149</v>
      </c>
      <c r="F2" s="285"/>
      <c r="H2" s="285"/>
    </row>
    <row r="3" spans="1:9">
      <c r="A3" s="284">
        <v>1</v>
      </c>
      <c r="F3" s="285"/>
      <c r="H3" s="285"/>
    </row>
    <row r="4" spans="1:9">
      <c r="F4" s="285"/>
      <c r="H4" s="285"/>
    </row>
    <row r="5" spans="1:9" ht="17.399999999999999">
      <c r="A5" s="286" t="s">
        <v>150</v>
      </c>
      <c r="B5" s="286" t="s">
        <v>151</v>
      </c>
      <c r="C5" s="287" t="str">
        <f>IF($A$3=1,$A$5,$B$5)</f>
        <v>Quartalsweise Segmentberichterstattung</v>
      </c>
      <c r="D5" s="288"/>
      <c r="E5" s="288"/>
      <c r="F5" s="289"/>
      <c r="G5" s="288"/>
      <c r="H5" s="289"/>
      <c r="I5" s="288"/>
    </row>
    <row r="6" spans="1:9" ht="17.399999999999999">
      <c r="A6" s="286"/>
      <c r="B6" s="286"/>
      <c r="C6" s="287"/>
      <c r="D6" s="288"/>
      <c r="E6" s="288"/>
      <c r="F6" s="289"/>
      <c r="G6" s="288"/>
      <c r="H6" s="289"/>
      <c r="I6" s="288"/>
    </row>
    <row r="7" spans="1:9">
      <c r="C7" s="290" t="str">
        <f>IF($A$3=1,$A$25,$B$25)</f>
        <v>Österreich</v>
      </c>
      <c r="D7" s="291"/>
      <c r="E7" s="291"/>
      <c r="F7" s="291"/>
      <c r="G7" s="291"/>
      <c r="H7" s="291"/>
      <c r="I7" s="291"/>
    </row>
    <row r="8" spans="1:9" ht="13.8" thickBot="1">
      <c r="C8" s="292"/>
      <c r="D8" s="176" t="s">
        <v>178</v>
      </c>
      <c r="E8" s="162" t="s">
        <v>179</v>
      </c>
      <c r="F8" s="176" t="s">
        <v>181</v>
      </c>
      <c r="G8" s="162" t="s">
        <v>232</v>
      </c>
      <c r="H8" s="176" t="s">
        <v>233</v>
      </c>
      <c r="I8" s="162" t="s">
        <v>239</v>
      </c>
    </row>
    <row r="9" spans="1:9">
      <c r="A9" s="293" t="s">
        <v>182</v>
      </c>
      <c r="B9" s="293" t="s">
        <v>208</v>
      </c>
      <c r="C9" s="294" t="str">
        <f>IF($A$3=1,$A$9,$B$9)</f>
        <v>Verrechnete Prämien</v>
      </c>
      <c r="D9" s="177">
        <v>836.86820051999996</v>
      </c>
      <c r="E9" s="163">
        <v>1334.11242844</v>
      </c>
      <c r="F9" s="177">
        <v>945.60975184000006</v>
      </c>
      <c r="G9" s="163">
        <v>927.28861946000006</v>
      </c>
      <c r="H9" s="177">
        <v>841.43178111999998</v>
      </c>
      <c r="I9" s="163">
        <v>1370.9726991399998</v>
      </c>
    </row>
    <row r="10" spans="1:9">
      <c r="A10" s="293" t="s">
        <v>91</v>
      </c>
      <c r="B10" s="293" t="s">
        <v>94</v>
      </c>
      <c r="C10" s="295" t="str">
        <f>IF($A$3=1,$A$10,$B$10)</f>
        <v>Abgegrenzte Prämien</v>
      </c>
      <c r="D10" s="296">
        <v>789.23573346000001</v>
      </c>
      <c r="E10" s="297">
        <v>848.87881688999994</v>
      </c>
      <c r="F10" s="296">
        <v>802.51579628000002</v>
      </c>
      <c r="G10" s="297">
        <v>812.89970821999998</v>
      </c>
      <c r="H10" s="296">
        <v>778.19628471999999</v>
      </c>
      <c r="I10" s="297">
        <v>868.15461399000003</v>
      </c>
    </row>
    <row r="11" spans="1:9">
      <c r="A11" s="293" t="s">
        <v>225</v>
      </c>
      <c r="B11" s="293" t="s">
        <v>184</v>
      </c>
      <c r="C11" s="298" t="str">
        <f>IF($A$3=1,$A$11,$B$11)</f>
        <v>Finanzergebnis exkl. Ergebnis aus Anteilen an at equity bewerteten Unternehmen</v>
      </c>
      <c r="D11" s="178">
        <v>109.17801286000001</v>
      </c>
      <c r="E11" s="164">
        <v>153.42153019999998</v>
      </c>
      <c r="F11" s="178">
        <v>145.98598102</v>
      </c>
      <c r="G11" s="164">
        <v>143.34683749000001</v>
      </c>
      <c r="H11" s="178">
        <v>137.3461125</v>
      </c>
      <c r="I11" s="164">
        <v>101.80686350000001</v>
      </c>
    </row>
    <row r="12" spans="1:9">
      <c r="A12" s="293" t="s">
        <v>227</v>
      </c>
      <c r="B12" s="293" t="s">
        <v>180</v>
      </c>
      <c r="C12" s="298" t="str">
        <f>IF($A$3=1,$A$12,$B$12)</f>
        <v>Ergebnis aus Anteilen an at equity bewerteten Unternehmen</v>
      </c>
      <c r="D12" s="178">
        <v>1.2580559100000024</v>
      </c>
      <c r="E12" s="164">
        <v>-2.7762019900000001</v>
      </c>
      <c r="F12" s="178">
        <v>3.10474206</v>
      </c>
      <c r="G12" s="164">
        <v>3.1875450699999996</v>
      </c>
      <c r="H12" s="178">
        <v>19.58971768</v>
      </c>
      <c r="I12" s="164">
        <v>-0.35851690000000003</v>
      </c>
    </row>
    <row r="13" spans="1:9">
      <c r="A13" s="293" t="s">
        <v>185</v>
      </c>
      <c r="B13" s="293" t="s">
        <v>120</v>
      </c>
      <c r="C13" s="298" t="str">
        <f>IF($A$3=1,$A$13,$B$13)</f>
        <v>Sonstige Erträge</v>
      </c>
      <c r="D13" s="178">
        <v>2.6089686699999994</v>
      </c>
      <c r="E13" s="164">
        <v>5.2745025500000002</v>
      </c>
      <c r="F13" s="178">
        <v>9.4162249800000009</v>
      </c>
      <c r="G13" s="164">
        <v>4.3865424699999993</v>
      </c>
      <c r="H13" s="178">
        <v>8.6626218699999988</v>
      </c>
      <c r="I13" s="164">
        <v>5.3795603600000002</v>
      </c>
    </row>
    <row r="14" spans="1:9">
      <c r="A14" s="293" t="s">
        <v>186</v>
      </c>
      <c r="B14" s="293" t="s">
        <v>187</v>
      </c>
      <c r="C14" s="295" t="str">
        <f>IF($A$3=1,$A$14,$B$14)</f>
        <v>Aufwendungen für Versicherungsfälle</v>
      </c>
      <c r="D14" s="296">
        <v>-693.51477791000002</v>
      </c>
      <c r="E14" s="297">
        <v>-751.56752710000001</v>
      </c>
      <c r="F14" s="296">
        <v>-737.80174690000001</v>
      </c>
      <c r="G14" s="297">
        <v>-759.13656152999999</v>
      </c>
      <c r="H14" s="296">
        <v>-670.81912399999999</v>
      </c>
      <c r="I14" s="297">
        <v>-751.92484380000008</v>
      </c>
    </row>
    <row r="15" spans="1:9">
      <c r="A15" s="293" t="s">
        <v>188</v>
      </c>
      <c r="B15" s="293" t="s">
        <v>95</v>
      </c>
      <c r="C15" s="298" t="str">
        <f>IF($A$3=1,$A$15,$B$15)</f>
        <v>Aufwendungen für Versicherungsabschluss und -verwaltung</v>
      </c>
      <c r="D15" s="178">
        <v>-144.18862959000001</v>
      </c>
      <c r="E15" s="164">
        <v>-192.65881603</v>
      </c>
      <c r="F15" s="178">
        <v>-164.42098801</v>
      </c>
      <c r="G15" s="164">
        <v>-162.23047324999999</v>
      </c>
      <c r="H15" s="178">
        <v>-172.46312781</v>
      </c>
      <c r="I15" s="164">
        <v>-198.70307527</v>
      </c>
    </row>
    <row r="16" spans="1:9">
      <c r="A16" s="293" t="s">
        <v>189</v>
      </c>
      <c r="B16" s="293" t="s">
        <v>131</v>
      </c>
      <c r="C16" s="298" t="str">
        <f>IF($A$3=1,$A$16,$B$16)</f>
        <v>Sonstige Aufwendungen</v>
      </c>
      <c r="D16" s="178">
        <v>-8.4923371799999998</v>
      </c>
      <c r="E16" s="164">
        <v>-6.2209338000000001</v>
      </c>
      <c r="F16" s="178">
        <v>-7.3213610300000003</v>
      </c>
      <c r="G16" s="164">
        <v>-4.6969393699999999</v>
      </c>
      <c r="H16" s="178">
        <v>-9.4453908400000017</v>
      </c>
      <c r="I16" s="164">
        <v>-1.3944835200000001</v>
      </c>
    </row>
    <row r="17" spans="1:9">
      <c r="A17" s="293" t="s">
        <v>209</v>
      </c>
      <c r="B17" s="293" t="s">
        <v>215</v>
      </c>
      <c r="C17" s="299" t="str">
        <f>IF($A$3=1,$A$17,$B$17)</f>
        <v>Operatives Gruppenergebnis</v>
      </c>
      <c r="D17" s="224">
        <v>56.085026220000003</v>
      </c>
      <c r="E17" s="223">
        <v>54.351370719999998</v>
      </c>
      <c r="F17" s="224">
        <v>51.478648399999997</v>
      </c>
      <c r="G17" s="223">
        <v>37.7566591</v>
      </c>
      <c r="H17" s="224">
        <v>91.067094119999993</v>
      </c>
      <c r="I17" s="223">
        <v>22.960118359999996</v>
      </c>
    </row>
    <row r="18" spans="1:9">
      <c r="A18" s="293" t="s">
        <v>211</v>
      </c>
      <c r="B18" s="293" t="s">
        <v>212</v>
      </c>
      <c r="C18" s="300" t="str">
        <f>IF($A$3=1,$A$18,$B$18)</f>
        <v>Anpassungen</v>
      </c>
      <c r="D18" s="301">
        <v>0</v>
      </c>
      <c r="E18" s="302">
        <v>0</v>
      </c>
      <c r="F18" s="301">
        <v>0</v>
      </c>
      <c r="G18" s="302">
        <v>0</v>
      </c>
      <c r="H18" s="301">
        <v>0</v>
      </c>
      <c r="I18" s="302">
        <v>0</v>
      </c>
    </row>
    <row r="19" spans="1:9" ht="13.8" thickBot="1">
      <c r="A19" s="293" t="s">
        <v>173</v>
      </c>
      <c r="B19" s="293" t="s">
        <v>174</v>
      </c>
      <c r="C19" s="303" t="str">
        <f>IF($A$3=1,$A$19,$B$19)</f>
        <v>Ergebnis vor Steuern</v>
      </c>
      <c r="D19" s="226">
        <v>56.085026220000003</v>
      </c>
      <c r="E19" s="225">
        <v>54.351370719999998</v>
      </c>
      <c r="F19" s="226">
        <v>51.478648399999997</v>
      </c>
      <c r="G19" s="225">
        <v>37.7566591</v>
      </c>
      <c r="H19" s="226">
        <v>91.067094119999993</v>
      </c>
      <c r="I19" s="225">
        <v>22.960118359999996</v>
      </c>
    </row>
    <row r="20" spans="1:9">
      <c r="A20" s="293"/>
      <c r="B20" s="293"/>
      <c r="C20" s="304"/>
      <c r="D20" s="305"/>
      <c r="E20" s="305"/>
      <c r="F20" s="306"/>
      <c r="G20" s="305"/>
      <c r="H20" s="306"/>
      <c r="I20" s="305"/>
    </row>
    <row r="21" spans="1:9">
      <c r="D21" s="289"/>
      <c r="E21" s="289"/>
      <c r="F21" s="289"/>
      <c r="G21" s="289"/>
      <c r="H21" s="289"/>
      <c r="I21" s="289"/>
    </row>
    <row r="22" spans="1:9">
      <c r="C22" s="290" t="str">
        <f>IF($A$3=1,$A$26,$B$26)</f>
        <v>Tschechische Republik</v>
      </c>
      <c r="D22" s="291"/>
      <c r="E22" s="291"/>
      <c r="F22" s="291"/>
      <c r="G22" s="291"/>
      <c r="H22" s="291"/>
      <c r="I22" s="291"/>
    </row>
    <row r="23" spans="1:9" ht="13.8" thickBot="1">
      <c r="C23" s="292"/>
      <c r="D23" s="176" t="s">
        <v>178</v>
      </c>
      <c r="E23" s="162" t="s">
        <v>179</v>
      </c>
      <c r="F23" s="176" t="s">
        <v>181</v>
      </c>
      <c r="G23" s="162" t="s">
        <v>232</v>
      </c>
      <c r="H23" s="176" t="s">
        <v>233</v>
      </c>
      <c r="I23" s="162" t="s">
        <v>239</v>
      </c>
    </row>
    <row r="24" spans="1:9">
      <c r="C24" s="294" t="str">
        <f>IF($A$3=1,$A$9,$B$9)</f>
        <v>Verrechnete Prämien</v>
      </c>
      <c r="D24" s="177">
        <v>435.41037892999998</v>
      </c>
      <c r="E24" s="163">
        <v>479.64926818999999</v>
      </c>
      <c r="F24" s="177">
        <v>465.90243102999995</v>
      </c>
      <c r="G24" s="163">
        <v>459.97391862000001</v>
      </c>
      <c r="H24" s="177">
        <v>459.41384013999999</v>
      </c>
      <c r="I24" s="163">
        <v>582.46461956999997</v>
      </c>
    </row>
    <row r="25" spans="1:9">
      <c r="A25" s="307" t="s">
        <v>27</v>
      </c>
      <c r="B25" s="307" t="s">
        <v>59</v>
      </c>
      <c r="C25" s="295" t="str">
        <f>IF($A$3=1,$A$10,$B$10)</f>
        <v>Abgegrenzte Prämien</v>
      </c>
      <c r="D25" s="296">
        <v>322.33693903</v>
      </c>
      <c r="E25" s="297">
        <v>342.44671961</v>
      </c>
      <c r="F25" s="296">
        <v>351.94985350999997</v>
      </c>
      <c r="G25" s="297">
        <v>352.95739631999999</v>
      </c>
      <c r="H25" s="296">
        <v>352.45079681999999</v>
      </c>
      <c r="I25" s="297">
        <v>390.65267850999999</v>
      </c>
    </row>
    <row r="26" spans="1:9">
      <c r="A26" s="307" t="s">
        <v>28</v>
      </c>
      <c r="B26" s="307" t="s">
        <v>69</v>
      </c>
      <c r="C26" s="298" t="str">
        <f>IF($A$3=1,$A$11,$B$11)</f>
        <v>Finanzergebnis exkl. Ergebnis aus Anteilen an at equity bewerteten Unternehmen</v>
      </c>
      <c r="D26" s="178">
        <v>12.396309909999999</v>
      </c>
      <c r="E26" s="164">
        <v>21.30974711</v>
      </c>
      <c r="F26" s="178">
        <v>17.919538410000001</v>
      </c>
      <c r="G26" s="164">
        <v>19.62038561</v>
      </c>
      <c r="H26" s="178">
        <v>12.12799798</v>
      </c>
      <c r="I26" s="164">
        <v>29.104537009999998</v>
      </c>
    </row>
    <row r="27" spans="1:9">
      <c r="A27" s="307" t="s">
        <v>33</v>
      </c>
      <c r="B27" s="307" t="s">
        <v>61</v>
      </c>
      <c r="C27" s="298" t="str">
        <f>IF($A$3=1,$A$12,$B$12)</f>
        <v>Ergebnis aus Anteilen an at equity bewerteten Unternehmen</v>
      </c>
      <c r="D27" s="178">
        <v>-0.34733046999999995</v>
      </c>
      <c r="E27" s="164">
        <v>6.3851930000000001E-2</v>
      </c>
      <c r="F27" s="178">
        <v>1.2362448899999998</v>
      </c>
      <c r="G27" s="164">
        <v>1.3962497899999999</v>
      </c>
      <c r="H27" s="178">
        <v>-1.5567254100000001</v>
      </c>
      <c r="I27" s="164">
        <v>0</v>
      </c>
    </row>
    <row r="28" spans="1:9">
      <c r="A28" s="307" t="s">
        <v>202</v>
      </c>
      <c r="B28" s="307" t="s">
        <v>203</v>
      </c>
      <c r="C28" s="298" t="str">
        <f>IF($A$3=1,$A$13,$B$13)</f>
        <v>Sonstige Erträge</v>
      </c>
      <c r="D28" s="178">
        <v>9.2706926999999997</v>
      </c>
      <c r="E28" s="164">
        <v>9.3977893800000007</v>
      </c>
      <c r="F28" s="178">
        <v>5.46005699</v>
      </c>
      <c r="G28" s="164">
        <v>6.4389040800000004</v>
      </c>
      <c r="H28" s="178">
        <v>9.0494638799999993</v>
      </c>
      <c r="I28" s="164">
        <v>8.1248154899999996</v>
      </c>
    </row>
    <row r="29" spans="1:9">
      <c r="A29" s="307" t="s">
        <v>204</v>
      </c>
      <c r="B29" s="307" t="s">
        <v>214</v>
      </c>
      <c r="C29" s="295" t="str">
        <f>IF($A$3=1,$A$14,$B$14)</f>
        <v>Aufwendungen für Versicherungsfälle</v>
      </c>
      <c r="D29" s="296">
        <v>-211.97585042000003</v>
      </c>
      <c r="E29" s="297">
        <v>-223.80819808000001</v>
      </c>
      <c r="F29" s="296">
        <v>-217.45963219999999</v>
      </c>
      <c r="G29" s="297">
        <v>-211.29415863</v>
      </c>
      <c r="H29" s="296">
        <v>-176.21785754000001</v>
      </c>
      <c r="I29" s="297">
        <v>-253.68808754000003</v>
      </c>
    </row>
    <row r="30" spans="1:9">
      <c r="A30" s="307" t="s">
        <v>205</v>
      </c>
      <c r="B30" s="307" t="s">
        <v>206</v>
      </c>
      <c r="C30" s="298" t="str">
        <f>IF($A$3=1,$A$15,$B$15)</f>
        <v>Aufwendungen für Versicherungsabschluss und -verwaltung</v>
      </c>
      <c r="D30" s="178">
        <v>-97.183830039999989</v>
      </c>
      <c r="E30" s="164">
        <v>-91.083489889999996</v>
      </c>
      <c r="F30" s="178">
        <v>-105.29187587</v>
      </c>
      <c r="G30" s="164">
        <v>-108.5601898</v>
      </c>
      <c r="H30" s="178">
        <v>-123.32410398</v>
      </c>
      <c r="I30" s="164">
        <v>-113.39383909999999</v>
      </c>
    </row>
    <row r="31" spans="1:9">
      <c r="A31" s="307" t="s">
        <v>101</v>
      </c>
      <c r="B31" s="307" t="s">
        <v>102</v>
      </c>
      <c r="C31" s="298" t="str">
        <f>IF($A$3=1,$A$16,$B$16)</f>
        <v>Sonstige Aufwendungen</v>
      </c>
      <c r="D31" s="178">
        <v>4.8516292500000002</v>
      </c>
      <c r="E31" s="164">
        <v>-10.898539169999999</v>
      </c>
      <c r="F31" s="178">
        <v>-4.3460612599999999</v>
      </c>
      <c r="G31" s="164">
        <v>-8.79214144</v>
      </c>
      <c r="H31" s="178">
        <v>-34.295149500000001</v>
      </c>
      <c r="I31" s="164">
        <v>-10.568541849999999</v>
      </c>
    </row>
    <row r="32" spans="1:9">
      <c r="A32" s="307" t="s">
        <v>30</v>
      </c>
      <c r="B32" s="307" t="s">
        <v>68</v>
      </c>
      <c r="C32" s="299" t="str">
        <f>IF($A$3=1,$A$17,$B$17)</f>
        <v>Operatives Gruppenergebnis</v>
      </c>
      <c r="D32" s="224">
        <v>39.348559960000003</v>
      </c>
      <c r="E32" s="223">
        <v>47.427880889999997</v>
      </c>
      <c r="F32" s="224">
        <v>49.468124469999999</v>
      </c>
      <c r="G32" s="223">
        <v>51.766445929999996</v>
      </c>
      <c r="H32" s="224">
        <v>38.234422250000001</v>
      </c>
      <c r="I32" s="223">
        <v>50.231562519999997</v>
      </c>
    </row>
    <row r="33" spans="3:9">
      <c r="C33" s="300" t="str">
        <f>IF($A$3=1,$A$18,$B$18)</f>
        <v>Anpassungen</v>
      </c>
      <c r="D33" s="301">
        <v>0</v>
      </c>
      <c r="E33" s="302">
        <v>0</v>
      </c>
      <c r="F33" s="301">
        <v>0</v>
      </c>
      <c r="G33" s="302">
        <v>0</v>
      </c>
      <c r="H33" s="301">
        <v>0</v>
      </c>
      <c r="I33" s="302">
        <v>0</v>
      </c>
    </row>
    <row r="34" spans="3:9" ht="13.8" thickBot="1">
      <c r="C34" s="308" t="str">
        <f>IF($A$3=1,$A$19,$B$19)</f>
        <v>Ergebnis vor Steuern</v>
      </c>
      <c r="D34" s="226">
        <v>39.348559960000003</v>
      </c>
      <c r="E34" s="225">
        <v>47.427880889999997</v>
      </c>
      <c r="F34" s="226">
        <v>49.468124469999999</v>
      </c>
      <c r="G34" s="225">
        <v>51.766445929999996</v>
      </c>
      <c r="H34" s="226">
        <v>38.234422250000001</v>
      </c>
      <c r="I34" s="225">
        <v>50.231562519999997</v>
      </c>
    </row>
    <row r="35" spans="3:9">
      <c r="C35" s="290"/>
      <c r="D35" s="291"/>
      <c r="E35" s="291"/>
      <c r="F35" s="291"/>
      <c r="G35" s="291"/>
      <c r="H35" s="291"/>
      <c r="I35" s="291"/>
    </row>
    <row r="36" spans="3:9">
      <c r="C36" s="309"/>
      <c r="D36" s="289"/>
      <c r="E36" s="289"/>
      <c r="F36" s="289"/>
      <c r="G36" s="289"/>
      <c r="H36" s="289"/>
      <c r="I36" s="289"/>
    </row>
    <row r="37" spans="3:9">
      <c r="C37" s="309"/>
      <c r="D37" s="289"/>
      <c r="E37" s="289"/>
      <c r="F37" s="289"/>
      <c r="G37" s="289"/>
      <c r="H37" s="289"/>
      <c r="I37" s="289"/>
    </row>
    <row r="38" spans="3:9">
      <c r="C38" s="309"/>
      <c r="D38" s="289"/>
      <c r="E38" s="289"/>
      <c r="F38" s="289"/>
      <c r="G38" s="289"/>
      <c r="H38" s="289"/>
      <c r="I38" s="289"/>
    </row>
    <row r="39" spans="3:9">
      <c r="C39" s="290"/>
      <c r="D39" s="291"/>
      <c r="E39" s="291"/>
      <c r="F39" s="291"/>
      <c r="G39" s="291"/>
      <c r="H39" s="291"/>
      <c r="I39" s="291"/>
    </row>
    <row r="40" spans="3:9">
      <c r="C40" s="290"/>
      <c r="D40" s="291"/>
      <c r="E40" s="291"/>
      <c r="F40" s="291"/>
      <c r="G40" s="291"/>
      <c r="H40" s="291"/>
      <c r="I40" s="291"/>
    </row>
    <row r="41" spans="3:9">
      <c r="C41" s="290" t="str">
        <f>IF($A$3=1,$A$27,$B$27)</f>
        <v>Polen</v>
      </c>
      <c r="D41" s="291"/>
      <c r="E41" s="291"/>
      <c r="F41" s="291"/>
      <c r="G41" s="291"/>
      <c r="H41" s="291"/>
      <c r="I41" s="291"/>
    </row>
    <row r="42" spans="3:9" ht="13.8" thickBot="1">
      <c r="C42" s="292"/>
      <c r="D42" s="176" t="s">
        <v>178</v>
      </c>
      <c r="E42" s="162" t="s">
        <v>179</v>
      </c>
      <c r="F42" s="176" t="s">
        <v>181</v>
      </c>
      <c r="G42" s="162" t="s">
        <v>232</v>
      </c>
      <c r="H42" s="176" t="s">
        <v>233</v>
      </c>
      <c r="I42" s="162" t="s">
        <v>239</v>
      </c>
    </row>
    <row r="43" spans="3:9">
      <c r="C43" s="294" t="str">
        <f>IF($A$3=1,$A$9,$B$9)</f>
        <v>Verrechnete Prämien</v>
      </c>
      <c r="D43" s="177">
        <v>307.15942288000002</v>
      </c>
      <c r="E43" s="163">
        <v>325.32574636000004</v>
      </c>
      <c r="F43" s="177">
        <v>315.39434451</v>
      </c>
      <c r="G43" s="163">
        <v>310.58664106999998</v>
      </c>
      <c r="H43" s="177">
        <v>328.48474085000004</v>
      </c>
      <c r="I43" s="163">
        <v>336.56381046000001</v>
      </c>
    </row>
    <row r="44" spans="3:9">
      <c r="C44" s="295" t="str">
        <f>IF($A$3=1,$A$10,$B$10)</f>
        <v>Abgegrenzte Prämien</v>
      </c>
      <c r="D44" s="296">
        <v>236.86522461999999</v>
      </c>
      <c r="E44" s="297">
        <v>237.65449753000001</v>
      </c>
      <c r="F44" s="296">
        <v>242.99901764999998</v>
      </c>
      <c r="G44" s="297">
        <v>247.79869528</v>
      </c>
      <c r="H44" s="296">
        <v>254.57690919999999</v>
      </c>
      <c r="I44" s="297">
        <v>248.91310362999999</v>
      </c>
    </row>
    <row r="45" spans="3:9">
      <c r="C45" s="298" t="str">
        <f>IF($A$3=1,$A$11,$B$11)</f>
        <v>Finanzergebnis exkl. Ergebnis aus Anteilen an at equity bewerteten Unternehmen</v>
      </c>
      <c r="D45" s="178">
        <v>7.13594303</v>
      </c>
      <c r="E45" s="164">
        <v>10.87320989</v>
      </c>
      <c r="F45" s="178">
        <v>5.8152283499999999</v>
      </c>
      <c r="G45" s="164">
        <v>7.88797617</v>
      </c>
      <c r="H45" s="178">
        <v>-0.62972740000000005</v>
      </c>
      <c r="I45" s="164">
        <v>2.7106577700000001</v>
      </c>
    </row>
    <row r="46" spans="3:9">
      <c r="C46" s="298" t="str">
        <f>IF($A$3=1,$A$12,$B$12)</f>
        <v>Ergebnis aus Anteilen an at equity bewerteten Unternehmen</v>
      </c>
      <c r="D46" s="178">
        <v>0</v>
      </c>
      <c r="E46" s="164">
        <v>0</v>
      </c>
      <c r="F46" s="178">
        <v>0</v>
      </c>
      <c r="G46" s="164">
        <v>0</v>
      </c>
      <c r="H46" s="178">
        <v>0</v>
      </c>
      <c r="I46" s="164">
        <v>0</v>
      </c>
    </row>
    <row r="47" spans="3:9">
      <c r="C47" s="298" t="str">
        <f>IF($A$3=1,$A$13,$B$13)</f>
        <v>Sonstige Erträge</v>
      </c>
      <c r="D47" s="178">
        <v>0.51452695999999998</v>
      </c>
      <c r="E47" s="164">
        <v>3.7173722400000004</v>
      </c>
      <c r="F47" s="178">
        <v>1.77035874</v>
      </c>
      <c r="G47" s="164">
        <v>2.1655859799999999</v>
      </c>
      <c r="H47" s="178">
        <v>1.8989272800000001</v>
      </c>
      <c r="I47" s="164">
        <v>3.58845964</v>
      </c>
    </row>
    <row r="48" spans="3:9">
      <c r="C48" s="295" t="str">
        <f>IF($A$3=1,$A$14,$B$14)</f>
        <v>Aufwendungen für Versicherungsfälle</v>
      </c>
      <c r="D48" s="296">
        <v>-170.01587767000001</v>
      </c>
      <c r="E48" s="297">
        <v>-170.33505238000001</v>
      </c>
      <c r="F48" s="296">
        <v>-168.71284930000002</v>
      </c>
      <c r="G48" s="297">
        <v>-173.50459527999999</v>
      </c>
      <c r="H48" s="296">
        <v>-158.66743613999998</v>
      </c>
      <c r="I48" s="297">
        <v>-171.38604588999999</v>
      </c>
    </row>
    <row r="49" spans="3:9">
      <c r="C49" s="298" t="str">
        <f>IF($A$3=1,$A$15,$B$15)</f>
        <v>Aufwendungen für Versicherungsabschluss und -verwaltung</v>
      </c>
      <c r="D49" s="178">
        <v>-65.41151090999999</v>
      </c>
      <c r="E49" s="164">
        <v>-57.920898510000001</v>
      </c>
      <c r="F49" s="178">
        <v>-55.899544859999999</v>
      </c>
      <c r="G49" s="164">
        <v>-59.466660140000002</v>
      </c>
      <c r="H49" s="178">
        <v>-67.796716979999985</v>
      </c>
      <c r="I49" s="164">
        <v>-64.968920050000008</v>
      </c>
    </row>
    <row r="50" spans="3:9">
      <c r="C50" s="298" t="str">
        <f>IF($A$3=1,$A$16,$B$16)</f>
        <v>Sonstige Aufwendungen</v>
      </c>
      <c r="D50" s="178">
        <v>-21.405580319999999</v>
      </c>
      <c r="E50" s="164">
        <v>-8.2882408999999999</v>
      </c>
      <c r="F50" s="178">
        <v>-7.9048891799999996</v>
      </c>
      <c r="G50" s="164">
        <v>-7.4917378600000006</v>
      </c>
      <c r="H50" s="178">
        <v>-9.9935332599999995</v>
      </c>
      <c r="I50" s="164">
        <v>-7.5690881399999999</v>
      </c>
    </row>
    <row r="51" spans="3:9">
      <c r="C51" s="299" t="str">
        <f>IF($A$3=1,$A$17,$B$17)</f>
        <v>Operatives Gruppenergebnis</v>
      </c>
      <c r="D51" s="224">
        <v>-12.317274289999999</v>
      </c>
      <c r="E51" s="223">
        <v>15.700887869999999</v>
      </c>
      <c r="F51" s="224">
        <v>18.067321399999997</v>
      </c>
      <c r="G51" s="223">
        <v>17.389264149999999</v>
      </c>
      <c r="H51" s="224">
        <v>19.3884227</v>
      </c>
      <c r="I51" s="223">
        <v>11.288166960000002</v>
      </c>
    </row>
    <row r="52" spans="3:9">
      <c r="C52" s="300" t="str">
        <f>IF($A$3=1,$A$18,$B$18)</f>
        <v>Anpassungen</v>
      </c>
      <c r="D52" s="301">
        <v>8.9694699999999985E-3</v>
      </c>
      <c r="E52" s="302">
        <v>0</v>
      </c>
      <c r="F52" s="301">
        <v>0</v>
      </c>
      <c r="G52" s="302">
        <v>0</v>
      </c>
      <c r="H52" s="301">
        <v>-0.68815711999999996</v>
      </c>
      <c r="I52" s="302">
        <v>0</v>
      </c>
    </row>
    <row r="53" spans="3:9" ht="13.8" thickBot="1">
      <c r="C53" s="308" t="str">
        <f>IF($A$3=1,$A$19,$B$19)</f>
        <v>Ergebnis vor Steuern</v>
      </c>
      <c r="D53" s="228">
        <v>-12.30830482</v>
      </c>
      <c r="E53" s="227">
        <v>15.700887869999999</v>
      </c>
      <c r="F53" s="228">
        <v>18.067321399999997</v>
      </c>
      <c r="G53" s="227">
        <v>17.389264149999999</v>
      </c>
      <c r="H53" s="228">
        <v>18.70026558</v>
      </c>
      <c r="I53" s="227">
        <v>11.288166960000002</v>
      </c>
    </row>
    <row r="54" spans="3:9">
      <c r="C54" s="304"/>
      <c r="D54" s="305"/>
      <c r="E54" s="305"/>
      <c r="F54" s="305"/>
      <c r="G54" s="305"/>
      <c r="H54" s="305"/>
      <c r="I54" s="305"/>
    </row>
    <row r="55" spans="3:9">
      <c r="C55" s="304"/>
      <c r="D55" s="305"/>
      <c r="E55" s="305"/>
      <c r="F55" s="305"/>
      <c r="G55" s="305"/>
      <c r="H55" s="305"/>
      <c r="I55" s="305"/>
    </row>
    <row r="56" spans="3:9">
      <c r="C56" s="290" t="str">
        <f>IF($A$3=1,$A$28,$B$28)</f>
        <v xml:space="preserve">Erweiterte CEE </v>
      </c>
      <c r="D56" s="291"/>
      <c r="E56" s="291"/>
      <c r="F56" s="291"/>
      <c r="G56" s="291"/>
      <c r="H56" s="291"/>
      <c r="I56" s="291"/>
    </row>
    <row r="57" spans="3:9" ht="13.8" thickBot="1">
      <c r="C57" s="292"/>
      <c r="D57" s="176" t="s">
        <v>178</v>
      </c>
      <c r="E57" s="162" t="s">
        <v>179</v>
      </c>
      <c r="F57" s="176" t="s">
        <v>181</v>
      </c>
      <c r="G57" s="162" t="s">
        <v>232</v>
      </c>
      <c r="H57" s="176" t="s">
        <v>233</v>
      </c>
      <c r="I57" s="162" t="s">
        <v>239</v>
      </c>
    </row>
    <row r="58" spans="3:9">
      <c r="C58" s="294" t="str">
        <f>IF($A$3=1,$A$9,$B$9)</f>
        <v>Verrechnete Prämien</v>
      </c>
      <c r="D58" s="177">
        <v>661.63552988999993</v>
      </c>
      <c r="E58" s="163">
        <v>742.97636021000005</v>
      </c>
      <c r="F58" s="177">
        <v>688.52729870000007</v>
      </c>
      <c r="G58" s="163">
        <v>695.60915637999994</v>
      </c>
      <c r="H58" s="177">
        <v>759.62053026000001</v>
      </c>
      <c r="I58" s="163">
        <v>890.87417202999984</v>
      </c>
    </row>
    <row r="59" spans="3:9">
      <c r="C59" s="295" t="str">
        <f>IF($A$3=1,$A$10,$B$10)</f>
        <v>Abgegrenzte Prämien</v>
      </c>
      <c r="D59" s="296">
        <v>525.62133093</v>
      </c>
      <c r="E59" s="297">
        <v>526.29645334000008</v>
      </c>
      <c r="F59" s="296">
        <v>545.66835059000005</v>
      </c>
      <c r="G59" s="297">
        <v>548.71321221999995</v>
      </c>
      <c r="H59" s="296">
        <v>580.0064687900001</v>
      </c>
      <c r="I59" s="297">
        <v>597.07333789999996</v>
      </c>
    </row>
    <row r="60" spans="3:9">
      <c r="C60" s="298" t="str">
        <f>IF($A$3=1,$A$11,$B$11)</f>
        <v>Finanzergebnis exkl. Ergebnis aus Anteilen an at equity bewerteten Unternehmen</v>
      </c>
      <c r="D60" s="178">
        <v>26.440844479999999</v>
      </c>
      <c r="E60" s="164">
        <v>32.649353829999995</v>
      </c>
      <c r="F60" s="178">
        <v>30.25718174</v>
      </c>
      <c r="G60" s="164">
        <v>29.956469649999999</v>
      </c>
      <c r="H60" s="178">
        <v>37.226726859999999</v>
      </c>
      <c r="I60" s="164">
        <v>28.054677609999999</v>
      </c>
    </row>
    <row r="61" spans="3:9">
      <c r="C61" s="298" t="str">
        <f>IF($A$3=1,$A$12,$B$12)</f>
        <v>Ergebnis aus Anteilen an at equity bewerteten Unternehmen</v>
      </c>
      <c r="D61" s="178">
        <v>0</v>
      </c>
      <c r="E61" s="164">
        <v>0</v>
      </c>
      <c r="F61" s="178">
        <v>0</v>
      </c>
      <c r="G61" s="164">
        <v>0</v>
      </c>
      <c r="H61" s="178">
        <v>0</v>
      </c>
      <c r="I61" s="164">
        <v>0</v>
      </c>
    </row>
    <row r="62" spans="3:9">
      <c r="C62" s="298" t="str">
        <f>IF($A$3=1,$A$13,$B$13)</f>
        <v>Sonstige Erträge</v>
      </c>
      <c r="D62" s="178">
        <v>13.82185211</v>
      </c>
      <c r="E62" s="164">
        <v>12.30596061</v>
      </c>
      <c r="F62" s="178">
        <v>7.0612457599999994</v>
      </c>
      <c r="G62" s="164">
        <v>9.1959768800000017</v>
      </c>
      <c r="H62" s="178">
        <v>24.85235011</v>
      </c>
      <c r="I62" s="164">
        <v>9.0757203699999991</v>
      </c>
    </row>
    <row r="63" spans="3:9">
      <c r="C63" s="295" t="str">
        <f>IF($A$3=1,$A$14,$B$14)</f>
        <v>Aufwendungen für Versicherungsfälle</v>
      </c>
      <c r="D63" s="296">
        <v>-357.50056651</v>
      </c>
      <c r="E63" s="297">
        <v>-370.51652357999996</v>
      </c>
      <c r="F63" s="296">
        <v>-375.47354894</v>
      </c>
      <c r="G63" s="297">
        <v>-391.60664587999997</v>
      </c>
      <c r="H63" s="296">
        <v>-367.35085478999997</v>
      </c>
      <c r="I63" s="297">
        <v>-405.30309774999995</v>
      </c>
    </row>
    <row r="64" spans="3:9">
      <c r="C64" s="298" t="str">
        <f>IF($A$3=1,$A$15,$B$15)</f>
        <v>Aufwendungen für Versicherungsabschluss und -verwaltung</v>
      </c>
      <c r="D64" s="178">
        <v>-148.10782898000002</v>
      </c>
      <c r="E64" s="164">
        <v>-134.51050855000003</v>
      </c>
      <c r="F64" s="178">
        <v>-140.92021171000002</v>
      </c>
      <c r="G64" s="164">
        <v>-140.29275000999999</v>
      </c>
      <c r="H64" s="178">
        <v>-156.81457802</v>
      </c>
      <c r="I64" s="164">
        <v>-155.28812553</v>
      </c>
    </row>
    <row r="65" spans="3:9">
      <c r="C65" s="298" t="str">
        <f>IF($A$3=1,$A$16,$B$16)</f>
        <v>Sonstige Aufwendungen</v>
      </c>
      <c r="D65" s="178">
        <v>-36.822795049999996</v>
      </c>
      <c r="E65" s="164">
        <v>-25.364015440000003</v>
      </c>
      <c r="F65" s="178">
        <v>-23.639476250000001</v>
      </c>
      <c r="G65" s="164">
        <v>-33.376934540000001</v>
      </c>
      <c r="H65" s="178">
        <v>-35.740805269999996</v>
      </c>
      <c r="I65" s="164">
        <v>-29.808833010000001</v>
      </c>
    </row>
    <row r="66" spans="3:9">
      <c r="C66" s="299" t="str">
        <f>IF($A$3=1,$A$17,$B$17)</f>
        <v>Operatives Gruppenergebnis</v>
      </c>
      <c r="D66" s="224">
        <v>23.452836980000001</v>
      </c>
      <c r="E66" s="223">
        <v>40.860720210000004</v>
      </c>
      <c r="F66" s="224">
        <v>42.953541189999996</v>
      </c>
      <c r="G66" s="223">
        <v>22.58932832</v>
      </c>
      <c r="H66" s="224">
        <v>82.179307679999994</v>
      </c>
      <c r="I66" s="223">
        <v>43.803679589999994</v>
      </c>
    </row>
    <row r="67" spans="3:9">
      <c r="C67" s="300" t="str">
        <f>IF($A$3=1,$A$18,$B$18)</f>
        <v>Anpassungen</v>
      </c>
      <c r="D67" s="301">
        <v>4.2678470000000003E-2</v>
      </c>
      <c r="E67" s="302">
        <v>0</v>
      </c>
      <c r="F67" s="301">
        <v>0</v>
      </c>
      <c r="G67" s="302">
        <v>0</v>
      </c>
      <c r="H67" s="301">
        <v>0</v>
      </c>
      <c r="I67" s="302">
        <v>0</v>
      </c>
    </row>
    <row r="68" spans="3:9" ht="13.8" thickBot="1">
      <c r="C68" s="308" t="str">
        <f>IF($A$3=1,$A$19,$B$19)</f>
        <v>Ergebnis vor Steuern</v>
      </c>
      <c r="D68" s="228">
        <v>23.495515449999999</v>
      </c>
      <c r="E68" s="227">
        <v>40.860720210000004</v>
      </c>
      <c r="F68" s="228">
        <v>42.953541189999996</v>
      </c>
      <c r="G68" s="227">
        <v>22.58932832</v>
      </c>
      <c r="H68" s="228">
        <v>82.179307679999994</v>
      </c>
      <c r="I68" s="227">
        <v>43.803679589999994</v>
      </c>
    </row>
    <row r="69" spans="3:9">
      <c r="C69" s="290"/>
      <c r="D69" s="291"/>
      <c r="E69" s="291"/>
      <c r="F69" s="291"/>
      <c r="G69" s="291"/>
      <c r="H69" s="291"/>
      <c r="I69" s="291"/>
    </row>
    <row r="70" spans="3:9">
      <c r="C70" s="290"/>
      <c r="D70" s="291"/>
      <c r="E70" s="291"/>
      <c r="F70" s="291"/>
      <c r="G70" s="291"/>
      <c r="H70" s="291"/>
      <c r="I70" s="291"/>
    </row>
    <row r="71" spans="3:9">
      <c r="C71" s="290" t="str">
        <f>IF($A$3=1,$A$29,$B$29)</f>
        <v>Spezialmärkte</v>
      </c>
      <c r="D71" s="291"/>
      <c r="E71" s="291"/>
      <c r="F71" s="291"/>
      <c r="G71" s="291"/>
      <c r="H71" s="291"/>
      <c r="I71" s="291"/>
    </row>
    <row r="72" spans="3:9" ht="13.8" thickBot="1">
      <c r="C72" s="292"/>
      <c r="D72" s="176" t="s">
        <v>178</v>
      </c>
      <c r="E72" s="162" t="s">
        <v>179</v>
      </c>
      <c r="F72" s="176" t="s">
        <v>181</v>
      </c>
      <c r="G72" s="162" t="s">
        <v>232</v>
      </c>
      <c r="H72" s="176" t="s">
        <v>233</v>
      </c>
      <c r="I72" s="162" t="s">
        <v>239</v>
      </c>
    </row>
    <row r="73" spans="3:9">
      <c r="C73" s="294" t="str">
        <f>IF($A$3=1,$A$9,$B$9)</f>
        <v>Verrechnete Prämien</v>
      </c>
      <c r="D73" s="177">
        <v>144.77509431999999</v>
      </c>
      <c r="E73" s="163">
        <v>145.53637846000001</v>
      </c>
      <c r="F73" s="177">
        <v>123.60621469</v>
      </c>
      <c r="G73" s="163">
        <v>124.30501709000001</v>
      </c>
      <c r="H73" s="177">
        <v>138.23797181</v>
      </c>
      <c r="I73" s="163">
        <v>152.12077239000001</v>
      </c>
    </row>
    <row r="74" spans="3:9">
      <c r="C74" s="295" t="str">
        <f>IF($A$3=1,$A$10,$B$10)</f>
        <v>Abgegrenzte Prämien</v>
      </c>
      <c r="D74" s="296">
        <v>82.878507470000017</v>
      </c>
      <c r="E74" s="297">
        <v>89.884351930000008</v>
      </c>
      <c r="F74" s="296">
        <v>83.813229650000011</v>
      </c>
      <c r="G74" s="297">
        <v>84.486755360000004</v>
      </c>
      <c r="H74" s="296">
        <v>67.681423159999994</v>
      </c>
      <c r="I74" s="297">
        <v>81.980883669999983</v>
      </c>
    </row>
    <row r="75" spans="3:9">
      <c r="C75" s="298" t="str">
        <f>IF($A$3=1,$A$11,$B$11)</f>
        <v>Finanzergebnis exkl. Ergebnis aus Anteilen an at equity bewerteten Unternehmen</v>
      </c>
      <c r="D75" s="178">
        <v>6.6101482100000002</v>
      </c>
      <c r="E75" s="164">
        <v>7.5321001599999997</v>
      </c>
      <c r="F75" s="178">
        <v>8.4611639700000012</v>
      </c>
      <c r="G75" s="164">
        <v>7.1643271200000003</v>
      </c>
      <c r="H75" s="178">
        <v>12.483942460000002</v>
      </c>
      <c r="I75" s="164">
        <v>6.4100231599999988</v>
      </c>
    </row>
    <row r="76" spans="3:9">
      <c r="C76" s="298" t="str">
        <f>IF($A$3=1,$A$12,$B$12)</f>
        <v>Ergebnis aus Anteilen an at equity bewerteten Unternehmen</v>
      </c>
      <c r="D76" s="178">
        <v>0</v>
      </c>
      <c r="E76" s="164">
        <v>0</v>
      </c>
      <c r="F76" s="178">
        <v>0</v>
      </c>
      <c r="G76" s="164">
        <v>0</v>
      </c>
      <c r="H76" s="178">
        <v>0</v>
      </c>
      <c r="I76" s="164">
        <v>0</v>
      </c>
    </row>
    <row r="77" spans="3:9">
      <c r="C77" s="298" t="str">
        <f>IF($A$3=1,$A$13,$B$13)</f>
        <v>Sonstige Erträge</v>
      </c>
      <c r="D77" s="178">
        <v>-11.767489020000001</v>
      </c>
      <c r="E77" s="164">
        <v>23.516961970000001</v>
      </c>
      <c r="F77" s="178">
        <v>2.1980872400000004</v>
      </c>
      <c r="G77" s="164">
        <v>-3.5528922999999999</v>
      </c>
      <c r="H77" s="178">
        <v>7.5711423600000014</v>
      </c>
      <c r="I77" s="164">
        <v>5.9078856100000001</v>
      </c>
    </row>
    <row r="78" spans="3:9">
      <c r="C78" s="295" t="str">
        <f>IF($A$3=1,$A$14,$B$14)</f>
        <v>Aufwendungen für Versicherungsfälle</v>
      </c>
      <c r="D78" s="296">
        <v>-53.16448278</v>
      </c>
      <c r="E78" s="297">
        <v>-76.926763530000002</v>
      </c>
      <c r="F78" s="296">
        <v>-57.751206709999998</v>
      </c>
      <c r="G78" s="297">
        <v>-52.674742969999997</v>
      </c>
      <c r="H78" s="296">
        <v>-41.580504099999999</v>
      </c>
      <c r="I78" s="297">
        <v>-56.392254879999996</v>
      </c>
    </row>
    <row r="79" spans="3:9">
      <c r="C79" s="298" t="str">
        <f>IF($A$3=1,$A$15,$B$15)</f>
        <v>Aufwendungen für Versicherungsabschluss und -verwaltung</v>
      </c>
      <c r="D79" s="178">
        <v>-12.513999149999998</v>
      </c>
      <c r="E79" s="164">
        <v>-17.292484569999999</v>
      </c>
      <c r="F79" s="178">
        <v>-16.621455019999999</v>
      </c>
      <c r="G79" s="164">
        <v>-14.36530799</v>
      </c>
      <c r="H79" s="178">
        <v>-17.429678350000003</v>
      </c>
      <c r="I79" s="164">
        <v>-13.55721323</v>
      </c>
    </row>
    <row r="80" spans="3:9">
      <c r="C80" s="298" t="str">
        <f>IF($A$3=1,$A$16,$B$16)</f>
        <v>Sonstige Aufwendungen</v>
      </c>
      <c r="D80" s="178">
        <v>-9.6054378199999988</v>
      </c>
      <c r="E80" s="164">
        <v>-15.745040400000001</v>
      </c>
      <c r="F80" s="178">
        <v>-8.8728046199999984</v>
      </c>
      <c r="G80" s="164">
        <v>-12.617580890000001</v>
      </c>
      <c r="H80" s="178">
        <v>-21.508946300000005</v>
      </c>
      <c r="I80" s="164">
        <v>-16.023622329999998</v>
      </c>
    </row>
    <row r="81" spans="3:9">
      <c r="C81" s="299" t="str">
        <f>IF($A$3=1,$A$17,$B$17)</f>
        <v>Operatives Gruppenergebnis</v>
      </c>
      <c r="D81" s="224">
        <v>2.4372469100000003</v>
      </c>
      <c r="E81" s="223">
        <v>10.96912556</v>
      </c>
      <c r="F81" s="224">
        <v>11.22701451</v>
      </c>
      <c r="G81" s="223">
        <v>8.44055833</v>
      </c>
      <c r="H81" s="224">
        <v>7.2173792299999997</v>
      </c>
      <c r="I81" s="223">
        <v>8.3257019999999997</v>
      </c>
    </row>
    <row r="82" spans="3:9">
      <c r="C82" s="300" t="str">
        <f>IF($A$3=1,$A$18,$B$18)</f>
        <v>Anpassungen</v>
      </c>
      <c r="D82" s="301">
        <v>0.42809750000000002</v>
      </c>
      <c r="E82" s="302">
        <v>0</v>
      </c>
      <c r="F82" s="301">
        <v>0</v>
      </c>
      <c r="G82" s="302">
        <v>0</v>
      </c>
      <c r="H82" s="301">
        <v>0</v>
      </c>
      <c r="I82" s="302">
        <v>0</v>
      </c>
    </row>
    <row r="83" spans="3:9" ht="13.8" thickBot="1">
      <c r="C83" s="308" t="str">
        <f>IF($A$3=1,$A$19,$B$19)</f>
        <v>Ergebnis vor Steuern</v>
      </c>
      <c r="D83" s="228">
        <v>2.8653444099999996</v>
      </c>
      <c r="E83" s="227">
        <v>10.96912556</v>
      </c>
      <c r="F83" s="228">
        <v>11.22701451</v>
      </c>
      <c r="G83" s="227">
        <v>8.44055833</v>
      </c>
      <c r="H83" s="228">
        <v>7.2173792299999997</v>
      </c>
      <c r="I83" s="227">
        <v>8.3257019999999997</v>
      </c>
    </row>
    <row r="84" spans="3:9">
      <c r="C84" s="310"/>
      <c r="D84" s="306"/>
      <c r="E84" s="306"/>
      <c r="F84" s="306"/>
      <c r="G84" s="306"/>
      <c r="H84" s="306"/>
      <c r="I84" s="306"/>
    </row>
    <row r="85" spans="3:9">
      <c r="C85" s="311"/>
      <c r="D85" s="312"/>
      <c r="E85" s="312"/>
      <c r="F85" s="312"/>
      <c r="G85" s="312"/>
      <c r="H85" s="312"/>
      <c r="I85" s="312"/>
    </row>
    <row r="86" spans="3:9">
      <c r="C86" s="311"/>
      <c r="D86" s="312"/>
      <c r="E86" s="312"/>
      <c r="F86" s="312"/>
      <c r="G86" s="312"/>
      <c r="H86" s="312"/>
      <c r="I86" s="312"/>
    </row>
    <row r="87" spans="3:9">
      <c r="C87" s="311"/>
      <c r="D87" s="312"/>
      <c r="E87" s="312"/>
      <c r="F87" s="312"/>
      <c r="G87" s="312"/>
      <c r="H87" s="312"/>
      <c r="I87" s="312"/>
    </row>
    <row r="88" spans="3:9">
      <c r="C88" s="311"/>
      <c r="D88" s="312"/>
      <c r="E88" s="312"/>
      <c r="F88" s="312"/>
      <c r="G88" s="312"/>
      <c r="H88" s="312"/>
      <c r="I88" s="312"/>
    </row>
    <row r="89" spans="3:9">
      <c r="C89" s="311"/>
      <c r="D89" s="312"/>
      <c r="E89" s="312"/>
      <c r="F89" s="312"/>
      <c r="G89" s="312"/>
      <c r="H89" s="312"/>
      <c r="I89" s="312"/>
    </row>
    <row r="90" spans="3:9">
      <c r="C90" s="290" t="str">
        <f>IF($A$3=1,$A$30,$B$30)</f>
        <v>Gruppenfunktionen</v>
      </c>
      <c r="D90" s="291"/>
      <c r="E90" s="291"/>
      <c r="F90" s="291"/>
      <c r="G90" s="291"/>
      <c r="H90" s="291"/>
      <c r="I90" s="291"/>
    </row>
    <row r="91" spans="3:9" ht="13.8" thickBot="1">
      <c r="C91" s="292"/>
      <c r="D91" s="176" t="s">
        <v>178</v>
      </c>
      <c r="E91" s="162" t="s">
        <v>179</v>
      </c>
      <c r="F91" s="176" t="s">
        <v>181</v>
      </c>
      <c r="G91" s="162" t="s">
        <v>232</v>
      </c>
      <c r="H91" s="176" t="s">
        <v>233</v>
      </c>
      <c r="I91" s="162" t="s">
        <v>239</v>
      </c>
    </row>
    <row r="92" spans="3:9">
      <c r="C92" s="294" t="str">
        <f>IF($A$3=1,$A$9,$B$9)</f>
        <v>Verrechnete Prämien</v>
      </c>
      <c r="D92" s="177">
        <v>393.54829668000002</v>
      </c>
      <c r="E92" s="163">
        <v>526.75515532999998</v>
      </c>
      <c r="F92" s="177">
        <v>488.06731374999998</v>
      </c>
      <c r="G92" s="163">
        <v>467.06751774999998</v>
      </c>
      <c r="H92" s="177">
        <v>483.12724688999998</v>
      </c>
      <c r="I92" s="163">
        <v>659.56595803999994</v>
      </c>
    </row>
    <row r="93" spans="3:9">
      <c r="C93" s="295" t="str">
        <f>IF($A$3=1,$A$10,$B$10)</f>
        <v>Abgegrenzte Prämien</v>
      </c>
      <c r="D93" s="296">
        <v>351.94304472999994</v>
      </c>
      <c r="E93" s="297">
        <v>370.96993606000001</v>
      </c>
      <c r="F93" s="296">
        <v>379.72651511000004</v>
      </c>
      <c r="G93" s="297">
        <v>392.49879520999997</v>
      </c>
      <c r="H93" s="296">
        <v>410.91460802</v>
      </c>
      <c r="I93" s="297">
        <v>438.07744066000004</v>
      </c>
    </row>
    <row r="94" spans="3:9">
      <c r="C94" s="298" t="str">
        <f>IF($A$3=1,$A$11,$B$11)</f>
        <v>Finanzergebnis exkl. Ergebnis aus Anteilen an at equity bewerteten Unternehmen</v>
      </c>
      <c r="D94" s="178">
        <v>-53.953170390000004</v>
      </c>
      <c r="E94" s="164">
        <v>-49.428309420000005</v>
      </c>
      <c r="F94" s="178">
        <v>-31.971425719999999</v>
      </c>
      <c r="G94" s="164">
        <v>-35.372255930000001</v>
      </c>
      <c r="H94" s="178">
        <v>-112.83020882000001</v>
      </c>
      <c r="I94" s="164">
        <v>-19.201257179999999</v>
      </c>
    </row>
    <row r="95" spans="3:9">
      <c r="C95" s="298" t="str">
        <f>IF($A$3=1,$A$12,$B$12)</f>
        <v>Ergebnis aus Anteilen an at equity bewerteten Unternehmen</v>
      </c>
      <c r="D95" s="178">
        <v>0.23406126999999999</v>
      </c>
      <c r="E95" s="164">
        <v>0.45038726000000001</v>
      </c>
      <c r="F95" s="178">
        <v>0.61897373</v>
      </c>
      <c r="G95" s="164">
        <v>0.62537286999999997</v>
      </c>
      <c r="H95" s="178">
        <v>-1.06796168</v>
      </c>
      <c r="I95" s="164">
        <v>0.16568947000000001</v>
      </c>
    </row>
    <row r="96" spans="3:9">
      <c r="C96" s="298" t="str">
        <f>IF($A$3=1,$A$13,$B$13)</f>
        <v>Sonstige Erträge</v>
      </c>
      <c r="D96" s="178">
        <v>-6.3249301899999999</v>
      </c>
      <c r="E96" s="164">
        <v>4.8260244400000003</v>
      </c>
      <c r="F96" s="178">
        <v>-3.07422957</v>
      </c>
      <c r="G96" s="164">
        <v>1.0043850400000001</v>
      </c>
      <c r="H96" s="178">
        <v>13.90406426</v>
      </c>
      <c r="I96" s="164">
        <v>1.56880474</v>
      </c>
    </row>
    <row r="97" spans="3:9">
      <c r="C97" s="295" t="str">
        <f>IF($A$3=1,$A$14,$B$14)</f>
        <v>Aufwendungen für Versicherungsfälle</v>
      </c>
      <c r="D97" s="296">
        <v>-177.53895154</v>
      </c>
      <c r="E97" s="297">
        <v>-230.92979352</v>
      </c>
      <c r="F97" s="296">
        <v>-257.36170978000001</v>
      </c>
      <c r="G97" s="297">
        <v>-237.59052713</v>
      </c>
      <c r="H97" s="296">
        <v>-260.12857083</v>
      </c>
      <c r="I97" s="297">
        <v>-295.16695149000003</v>
      </c>
    </row>
    <row r="98" spans="3:9">
      <c r="C98" s="298" t="str">
        <f>IF($A$3=1,$A$15,$B$15)</f>
        <v>Aufwendungen für Versicherungsabschluss und -verwaltung</v>
      </c>
      <c r="D98" s="178">
        <v>-142.60995775000001</v>
      </c>
      <c r="E98" s="164">
        <v>-134.90597302</v>
      </c>
      <c r="F98" s="178">
        <v>-129.01840448999999</v>
      </c>
      <c r="G98" s="164">
        <v>-140.53380103999999</v>
      </c>
      <c r="H98" s="178">
        <v>-132.41491804999998</v>
      </c>
      <c r="I98" s="164">
        <v>-133.38194190999999</v>
      </c>
    </row>
    <row r="99" spans="3:9">
      <c r="C99" s="298" t="str">
        <f>IF($A$3=1,$A$16,$B$16)</f>
        <v>Sonstige Aufwendungen</v>
      </c>
      <c r="D99" s="178">
        <v>-1.89556752</v>
      </c>
      <c r="E99" s="164">
        <v>-3.0081966099999997</v>
      </c>
      <c r="F99" s="178">
        <v>-7.48312518</v>
      </c>
      <c r="G99" s="164">
        <v>5.9560416500000004</v>
      </c>
      <c r="H99" s="178">
        <v>-25.207133099999997</v>
      </c>
      <c r="I99" s="164">
        <v>-4.7985346900000003</v>
      </c>
    </row>
    <row r="100" spans="3:9">
      <c r="C100" s="299" t="str">
        <f>IF($A$3=1,$A$17,$B$17)</f>
        <v>Operatives Gruppenergebnis</v>
      </c>
      <c r="D100" s="224">
        <v>-30.145471390000001</v>
      </c>
      <c r="E100" s="223">
        <v>-42.025924809999999</v>
      </c>
      <c r="F100" s="224">
        <v>-48.563405899999999</v>
      </c>
      <c r="G100" s="223">
        <v>-13.411989330000001</v>
      </c>
      <c r="H100" s="224">
        <v>-106.8301202</v>
      </c>
      <c r="I100" s="223">
        <v>-12.7367504</v>
      </c>
    </row>
    <row r="101" spans="3:9">
      <c r="C101" s="300" t="str">
        <f>IF($A$3=1,$A$18,$B$18)</f>
        <v>Anpassungen</v>
      </c>
      <c r="D101" s="301">
        <v>0</v>
      </c>
      <c r="E101" s="302">
        <v>0</v>
      </c>
      <c r="F101" s="301">
        <v>0</v>
      </c>
      <c r="G101" s="302">
        <v>0</v>
      </c>
      <c r="H101" s="301">
        <v>0</v>
      </c>
      <c r="I101" s="302">
        <v>0</v>
      </c>
    </row>
    <row r="102" spans="3:9" ht="13.8" thickBot="1">
      <c r="C102" s="308" t="str">
        <f>IF($A$3=1,$A$19,$B$19)</f>
        <v>Ergebnis vor Steuern</v>
      </c>
      <c r="D102" s="228">
        <v>-30.145471390000001</v>
      </c>
      <c r="E102" s="227">
        <v>-42.025924809999999</v>
      </c>
      <c r="F102" s="228">
        <v>-48.563405899999999</v>
      </c>
      <c r="G102" s="227">
        <v>-13.411989330000001</v>
      </c>
      <c r="H102" s="228">
        <v>-106.8301202</v>
      </c>
      <c r="I102" s="227">
        <v>-12.7367504</v>
      </c>
    </row>
    <row r="103" spans="3:9">
      <c r="C103" s="290"/>
      <c r="D103" s="291"/>
      <c r="E103" s="291"/>
      <c r="F103" s="291"/>
      <c r="G103" s="291"/>
      <c r="H103" s="291"/>
      <c r="I103" s="291"/>
    </row>
    <row r="104" spans="3:9">
      <c r="C104" s="290"/>
      <c r="D104" s="291"/>
      <c r="E104" s="291"/>
      <c r="F104" s="291"/>
      <c r="G104" s="291"/>
      <c r="H104" s="291"/>
      <c r="I104" s="291"/>
    </row>
    <row r="105" spans="3:9">
      <c r="C105" s="290" t="str">
        <f>IF($A$3=1,$A$31,$B$31)</f>
        <v>Konsolidierung</v>
      </c>
      <c r="D105" s="291"/>
      <c r="E105" s="291"/>
      <c r="F105" s="291"/>
      <c r="G105" s="291"/>
      <c r="H105" s="291"/>
      <c r="I105" s="291"/>
    </row>
    <row r="106" spans="3:9" ht="13.8" thickBot="1">
      <c r="C106" s="292"/>
      <c r="D106" s="176" t="s">
        <v>178</v>
      </c>
      <c r="E106" s="162" t="s">
        <v>179</v>
      </c>
      <c r="F106" s="176" t="s">
        <v>181</v>
      </c>
      <c r="G106" s="162" t="s">
        <v>232</v>
      </c>
      <c r="H106" s="176" t="s">
        <v>233</v>
      </c>
      <c r="I106" s="162" t="s">
        <v>239</v>
      </c>
    </row>
    <row r="107" spans="3:9">
      <c r="C107" s="294" t="str">
        <f>IF($A$3=1,$A$9,$B$9)</f>
        <v>Verrechnete Prämien</v>
      </c>
      <c r="D107" s="177">
        <v>-337.33758504999997</v>
      </c>
      <c r="E107" s="163">
        <v>-447.50650275999999</v>
      </c>
      <c r="F107" s="177">
        <v>-361.02102731000002</v>
      </c>
      <c r="G107" s="163">
        <v>-366.94723617</v>
      </c>
      <c r="H107" s="177">
        <v>-398.56846494999996</v>
      </c>
      <c r="I107" s="163">
        <v>-537.83895633000009</v>
      </c>
    </row>
    <row r="108" spans="3:9">
      <c r="C108" s="295" t="str">
        <f>IF($A$3=1,$A$10,$B$10)</f>
        <v>Abgegrenzte Prämien</v>
      </c>
      <c r="D108" s="296">
        <v>3.2250101100000017</v>
      </c>
      <c r="E108" s="297">
        <v>0.19483486999999919</v>
      </c>
      <c r="F108" s="296">
        <v>-0.37094515</v>
      </c>
      <c r="G108" s="297">
        <v>1.0222733499999999</v>
      </c>
      <c r="H108" s="296">
        <v>-1.1982331099999919</v>
      </c>
      <c r="I108" s="297">
        <v>-2.8496911399999934</v>
      </c>
    </row>
    <row r="109" spans="3:9">
      <c r="C109" s="298" t="str">
        <f>IF($A$3=1,$A$11,$B$11)</f>
        <v>Finanzergebnis exkl. Ergebnis aus Anteilen an at equity bewerteten Unternehmen</v>
      </c>
      <c r="D109" s="178">
        <v>-1.02173077</v>
      </c>
      <c r="E109" s="164">
        <v>-0.57746741000000001</v>
      </c>
      <c r="F109" s="178">
        <v>-1.34658195</v>
      </c>
      <c r="G109" s="164">
        <v>-0.67239998999999995</v>
      </c>
      <c r="H109" s="178">
        <v>-1.53954619</v>
      </c>
      <c r="I109" s="164">
        <v>-0.75109528999999997</v>
      </c>
    </row>
    <row r="110" spans="3:9">
      <c r="C110" s="298" t="str">
        <f>IF($A$3=1,$A$12,$B$12)</f>
        <v>Ergebnis aus Anteilen an at equity bewerteten Unternehmen</v>
      </c>
      <c r="D110" s="178">
        <v>0</v>
      </c>
      <c r="E110" s="164">
        <v>0</v>
      </c>
      <c r="F110" s="178">
        <v>0</v>
      </c>
      <c r="G110" s="164">
        <v>0</v>
      </c>
      <c r="H110" s="178">
        <v>0</v>
      </c>
      <c r="I110" s="164">
        <v>0</v>
      </c>
    </row>
    <row r="111" spans="3:9">
      <c r="C111" s="298" t="str">
        <f>IF($A$3=1,$A$13,$B$13)</f>
        <v>Sonstige Erträge</v>
      </c>
      <c r="D111" s="178">
        <v>-0.1861585</v>
      </c>
      <c r="E111" s="164">
        <v>-0.59789231000000009</v>
      </c>
      <c r="F111" s="178">
        <v>-0.50396624999999995</v>
      </c>
      <c r="G111" s="164">
        <v>-0.34347831000000001</v>
      </c>
      <c r="H111" s="178">
        <v>-0.21304151000000002</v>
      </c>
      <c r="I111" s="164">
        <v>-0.87723267000000005</v>
      </c>
    </row>
    <row r="112" spans="3:9">
      <c r="C112" s="295" t="str">
        <f>IF($A$3=1,$A$14,$B$14)</f>
        <v>Aufwendungen für Versicherungsfälle</v>
      </c>
      <c r="D112" s="296">
        <v>-11.662546690000001</v>
      </c>
      <c r="E112" s="297">
        <v>1.49707553</v>
      </c>
      <c r="F112" s="296">
        <v>3.6132531299999999</v>
      </c>
      <c r="G112" s="297">
        <v>0.64835541000000008</v>
      </c>
      <c r="H112" s="296">
        <v>-3.1034952399999982</v>
      </c>
      <c r="I112" s="297">
        <v>-1.7469368600000004</v>
      </c>
    </row>
    <row r="113" spans="3:9">
      <c r="C113" s="298" t="str">
        <f>IF($A$3=1,$A$15,$B$15)</f>
        <v>Aufwendungen für Versicherungsabschluss und -verwaltung</v>
      </c>
      <c r="D113" s="178">
        <v>-2.5331098500000016</v>
      </c>
      <c r="E113" s="164">
        <v>0.75762267000000005</v>
      </c>
      <c r="F113" s="178">
        <v>2.6889980699999998</v>
      </c>
      <c r="G113" s="164">
        <v>-1.38134815</v>
      </c>
      <c r="H113" s="178">
        <v>-2.65605117</v>
      </c>
      <c r="I113" s="164">
        <v>4.0261317200000013</v>
      </c>
    </row>
    <row r="114" spans="3:9">
      <c r="C114" s="298" t="str">
        <f>IF($A$3=1,$A$16,$B$16)</f>
        <v>Sonstige Aufwendungen</v>
      </c>
      <c r="D114" s="178">
        <v>12.420766329999999</v>
      </c>
      <c r="E114" s="164">
        <v>-0.55689116999999999</v>
      </c>
      <c r="F114" s="178">
        <v>-5.3104199400000001</v>
      </c>
      <c r="G114" s="164">
        <v>0.89145032999999996</v>
      </c>
      <c r="H114" s="178">
        <v>13.37702086</v>
      </c>
      <c r="I114" s="164">
        <v>2.1108586000000007</v>
      </c>
    </row>
    <row r="115" spans="3:9">
      <c r="C115" s="299" t="str">
        <f>IF($A$3=1,$A$17,$B$17)</f>
        <v>Operatives Gruppenergebnis</v>
      </c>
      <c r="D115" s="224">
        <v>0.24223062999999914</v>
      </c>
      <c r="E115" s="223">
        <v>0.7172821800000001</v>
      </c>
      <c r="F115" s="224">
        <v>-1.2296620900000002</v>
      </c>
      <c r="G115" s="223">
        <v>0.16485264000000002</v>
      </c>
      <c r="H115" s="224">
        <v>4.6666536399999998</v>
      </c>
      <c r="I115" s="223">
        <v>-8.7965640000000012E-2</v>
      </c>
    </row>
    <row r="116" spans="3:9">
      <c r="C116" s="300" t="str">
        <f>IF($A$3=1,$A$18,$B$18)</f>
        <v>Anpassungen</v>
      </c>
      <c r="D116" s="301">
        <v>0</v>
      </c>
      <c r="E116" s="302">
        <v>0</v>
      </c>
      <c r="F116" s="301">
        <v>0</v>
      </c>
      <c r="G116" s="302">
        <v>0</v>
      </c>
      <c r="H116" s="301">
        <v>0</v>
      </c>
      <c r="I116" s="302">
        <v>0</v>
      </c>
    </row>
    <row r="117" spans="3:9" ht="13.8" thickBot="1">
      <c r="C117" s="308" t="str">
        <f>IF($A$3=1,$A$19,$B$19)</f>
        <v>Ergebnis vor Steuern</v>
      </c>
      <c r="D117" s="228">
        <v>0.24223062999999914</v>
      </c>
      <c r="E117" s="227">
        <v>0.7172821800000001</v>
      </c>
      <c r="F117" s="228">
        <v>-1.2296620900000002</v>
      </c>
      <c r="G117" s="227">
        <v>0.16485264000000002</v>
      </c>
      <c r="H117" s="228">
        <v>4.6666536399999998</v>
      </c>
      <c r="I117" s="227">
        <v>-8.7965640000000012E-2</v>
      </c>
    </row>
    <row r="118" spans="3:9">
      <c r="C118" s="290"/>
      <c r="D118" s="291"/>
      <c r="E118" s="291"/>
      <c r="F118" s="291"/>
      <c r="G118" s="291"/>
      <c r="H118" s="291"/>
      <c r="I118" s="291"/>
    </row>
    <row r="119" spans="3:9">
      <c r="C119" s="290"/>
      <c r="D119" s="291"/>
      <c r="E119" s="291"/>
      <c r="F119" s="291"/>
      <c r="G119" s="291"/>
      <c r="H119" s="291"/>
      <c r="I119" s="291"/>
    </row>
    <row r="120" spans="3:9">
      <c r="C120" s="290" t="str">
        <f>IF($A$3=1,$A$32,$B$32)</f>
        <v>Gesamt</v>
      </c>
      <c r="D120" s="291"/>
      <c r="E120" s="291"/>
      <c r="F120" s="291"/>
      <c r="G120" s="291"/>
      <c r="H120" s="291"/>
      <c r="I120" s="291"/>
    </row>
    <row r="121" spans="3:9" ht="13.8" thickBot="1">
      <c r="C121" s="292"/>
      <c r="D121" s="176" t="s">
        <v>178</v>
      </c>
      <c r="E121" s="162" t="s">
        <v>179</v>
      </c>
      <c r="F121" s="176" t="s">
        <v>181</v>
      </c>
      <c r="G121" s="162" t="s">
        <v>232</v>
      </c>
      <c r="H121" s="176" t="s">
        <v>233</v>
      </c>
      <c r="I121" s="162" t="s">
        <v>239</v>
      </c>
    </row>
    <row r="122" spans="3:9">
      <c r="C122" s="294" t="str">
        <f>IF($A$3=1,$A$9,$B$9)</f>
        <v>Verrechnete Prämien</v>
      </c>
      <c r="D122" s="177">
        <v>2442.0593381700005</v>
      </c>
      <c r="E122" s="163">
        <v>3106.8488342300002</v>
      </c>
      <c r="F122" s="177">
        <v>2666.08632721</v>
      </c>
      <c r="G122" s="163">
        <v>2617.8836342</v>
      </c>
      <c r="H122" s="177">
        <v>2611.7476461199999</v>
      </c>
      <c r="I122" s="163">
        <v>3454.7230753000003</v>
      </c>
    </row>
    <row r="123" spans="3:9">
      <c r="C123" s="295" t="str">
        <f>IF($A$3=1,$A$10,$B$10)</f>
        <v>Abgegrenzte Prämien</v>
      </c>
      <c r="D123" s="296">
        <v>2312.10579035</v>
      </c>
      <c r="E123" s="297">
        <v>2416.3256102300002</v>
      </c>
      <c r="F123" s="296">
        <v>2406.3018176400005</v>
      </c>
      <c r="G123" s="297">
        <v>2440.3768359599999</v>
      </c>
      <c r="H123" s="296">
        <v>2442.6282576000003</v>
      </c>
      <c r="I123" s="297">
        <v>2622.00236722</v>
      </c>
    </row>
    <row r="124" spans="3:9">
      <c r="C124" s="298" t="str">
        <f>IF($A$3=1,$A$11,$B$11)</f>
        <v>Finanzergebnis exkl. Ergebnis aus Anteilen an at equity bewerteten Unternehmen</v>
      </c>
      <c r="D124" s="178">
        <v>106.78635732999999</v>
      </c>
      <c r="E124" s="164">
        <v>175.78016436000001</v>
      </c>
      <c r="F124" s="178">
        <v>175.12108581999999</v>
      </c>
      <c r="G124" s="164">
        <v>171.93134012000002</v>
      </c>
      <c r="H124" s="178">
        <v>84.185297389999988</v>
      </c>
      <c r="I124" s="164">
        <v>148.13440658000005</v>
      </c>
    </row>
    <row r="125" spans="3:9">
      <c r="C125" s="298" t="str">
        <f>IF($A$3=1,$A$12,$B$12)</f>
        <v>Ergebnis aus Anteilen an at equity bewerteten Unternehmen</v>
      </c>
      <c r="D125" s="178">
        <v>1.1447867100000024</v>
      </c>
      <c r="E125" s="164">
        <v>-2.2619627999999996</v>
      </c>
      <c r="F125" s="178">
        <v>4.95996068</v>
      </c>
      <c r="G125" s="164">
        <v>5.2091677300000008</v>
      </c>
      <c r="H125" s="178">
        <v>16.965030590000001</v>
      </c>
      <c r="I125" s="164">
        <v>-0.19282742999999994</v>
      </c>
    </row>
    <row r="126" spans="3:9">
      <c r="C126" s="298" t="str">
        <f>IF($A$3=1,$A$13,$B$13)</f>
        <v>Sonstige Erträge</v>
      </c>
      <c r="D126" s="178">
        <v>7.9374627299999974</v>
      </c>
      <c r="E126" s="164">
        <v>58.440718880000006</v>
      </c>
      <c r="F126" s="178">
        <v>22.32777789</v>
      </c>
      <c r="G126" s="164">
        <v>19.295023839999999</v>
      </c>
      <c r="H126" s="178">
        <v>65.725528249999996</v>
      </c>
      <c r="I126" s="164">
        <v>32.768013539999998</v>
      </c>
    </row>
    <row r="127" spans="3:9">
      <c r="C127" s="295" t="str">
        <f>IF($A$3=1,$A$14,$B$14)</f>
        <v>Aufwendungen für Versicherungsfälle</v>
      </c>
      <c r="D127" s="296">
        <v>-1675.3730535200002</v>
      </c>
      <c r="E127" s="297">
        <v>-1822.5867826600002</v>
      </c>
      <c r="F127" s="296">
        <v>-1810.9474407</v>
      </c>
      <c r="G127" s="297">
        <v>-1825.1588760100001</v>
      </c>
      <c r="H127" s="296">
        <v>-1677.8678426399997</v>
      </c>
      <c r="I127" s="297">
        <v>-1935.6082182100004</v>
      </c>
    </row>
    <row r="128" spans="3:9">
      <c r="C128" s="298" t="str">
        <f>IF($A$3=1,$A$15,$B$15)</f>
        <v>Aufwendungen für Versicherungsabschluss und -verwaltung</v>
      </c>
      <c r="D128" s="178">
        <v>-612.54886627000008</v>
      </c>
      <c r="E128" s="164">
        <v>-627.61454789999993</v>
      </c>
      <c r="F128" s="178">
        <v>-609.48348189000001</v>
      </c>
      <c r="G128" s="164">
        <v>-626.83053038000003</v>
      </c>
      <c r="H128" s="178">
        <v>-672.89917435999996</v>
      </c>
      <c r="I128" s="164">
        <v>-675.26698336999993</v>
      </c>
    </row>
    <row r="129" spans="3:9">
      <c r="C129" s="298" t="str">
        <f>IF($A$3=1,$A$16,$B$16)</f>
        <v>Sonstige Aufwendungen</v>
      </c>
      <c r="D129" s="178">
        <v>-60.949322310000007</v>
      </c>
      <c r="E129" s="164">
        <v>-70.08185748999999</v>
      </c>
      <c r="F129" s="178">
        <v>-64.878137460000005</v>
      </c>
      <c r="G129" s="164">
        <v>-60.127842119999997</v>
      </c>
      <c r="H129" s="178">
        <v>-122.81393740999999</v>
      </c>
      <c r="I129" s="164">
        <v>-68.05224493999998</v>
      </c>
    </row>
    <row r="130" spans="3:9">
      <c r="C130" s="299" t="str">
        <f>IF($A$3=1,$A$17,$B$17)</f>
        <v>Operatives Gruppenergebnis</v>
      </c>
      <c r="D130" s="224">
        <v>79.103155020000003</v>
      </c>
      <c r="E130" s="223">
        <v>128.00134262</v>
      </c>
      <c r="F130" s="224">
        <v>123.40158198</v>
      </c>
      <c r="G130" s="223">
        <v>124.69511914</v>
      </c>
      <c r="H130" s="224">
        <v>135.92315942000002</v>
      </c>
      <c r="I130" s="223">
        <v>123.78451338999999</v>
      </c>
    </row>
    <row r="131" spans="3:9">
      <c r="C131" s="300" t="str">
        <f>IF($A$3=1,$A$18,$B$18)</f>
        <v>Anpassungen</v>
      </c>
      <c r="D131" s="301">
        <v>0.47974544000000002</v>
      </c>
      <c r="E131" s="302">
        <v>0</v>
      </c>
      <c r="F131" s="301">
        <v>0</v>
      </c>
      <c r="G131" s="302">
        <v>0</v>
      </c>
      <c r="H131" s="301">
        <v>-0.68815711999999996</v>
      </c>
      <c r="I131" s="302">
        <v>0</v>
      </c>
    </row>
    <row r="132" spans="3:9" ht="13.8" thickBot="1">
      <c r="C132" s="308" t="str">
        <f>IF($A$3=1,$A$19,$B$19)</f>
        <v>Ergebnis vor Steuern</v>
      </c>
      <c r="D132" s="228">
        <v>79.582900459999991</v>
      </c>
      <c r="E132" s="227">
        <v>128.00134262</v>
      </c>
      <c r="F132" s="228">
        <v>123.40158198</v>
      </c>
      <c r="G132" s="227">
        <v>124.69511914</v>
      </c>
      <c r="H132" s="228">
        <v>135.23500230000002</v>
      </c>
      <c r="I132" s="227">
        <v>123.78451338999999</v>
      </c>
    </row>
    <row r="133" spans="3:9">
      <c r="C133" s="309"/>
      <c r="D133" s="289"/>
      <c r="E133" s="289"/>
      <c r="F133" s="289"/>
      <c r="G133" s="289"/>
      <c r="H133" s="289"/>
      <c r="I133" s="289"/>
    </row>
    <row r="134" spans="3:9">
      <c r="C134" s="309"/>
      <c r="D134" s="289"/>
      <c r="E134" s="289"/>
      <c r="F134" s="289"/>
      <c r="G134" s="289"/>
      <c r="H134" s="289"/>
      <c r="I134" s="289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60960</xdr:colOff>
                    <xdr:row>1</xdr:row>
                    <xdr:rowOff>99060</xdr:rowOff>
                  </from>
                  <to>
                    <xdr:col>3</xdr:col>
                    <xdr:colOff>883920</xdr:colOff>
                    <xdr:row>2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1" zoomScale="55" zoomScaleNormal="55" zoomScaleSheetLayoutView="70" workbookViewId="0">
      <selection activeCell="R37" sqref="R37"/>
    </sheetView>
  </sheetViews>
  <sheetFormatPr baseColWidth="10" defaultColWidth="11.44140625" defaultRowHeight="13.2"/>
  <cols>
    <col min="1" max="1" width="28.88671875" style="2" hidden="1" customWidth="1"/>
    <col min="2" max="2" width="34.6640625" style="2" hidden="1" customWidth="1"/>
    <col min="3" max="3" width="35.33203125" style="2" customWidth="1"/>
    <col min="4" max="17" width="11.44140625" style="2" customWidth="1"/>
    <col min="18" max="16384" width="11.441406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1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89</v>
      </c>
    </row>
    <row r="7" spans="1:22" ht="18" customHeight="1">
      <c r="C7" s="78" t="str">
        <f>IF($A$3=1,$A$6,$B$6)</f>
        <v>Länderübersicht nach IFRS (in EUR Mio.)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26" t="str">
        <f>IF($A$3=1,$A$34,$B$34)</f>
        <v>Ver. Prämie KFZ-Haftpflicht</v>
      </c>
      <c r="E9" s="326"/>
      <c r="F9" s="326" t="str">
        <f>IF($A$3=1,$A$35,$B$35)</f>
        <v>Ver. Prämie KFZ-Kasko</v>
      </c>
      <c r="G9" s="326"/>
      <c r="H9" s="326" t="str">
        <f>IF($A$3=1,$A$36,$B$36)</f>
        <v>Ver. Prämie Sonstige Sach</v>
      </c>
      <c r="I9" s="326"/>
      <c r="J9" s="326" t="str">
        <f>IF($A$3=1,$A$37,$B$37)</f>
        <v>Ver. Prämie Leben-lfd.Prämie</v>
      </c>
      <c r="K9" s="326"/>
      <c r="L9" s="326" t="str">
        <f>IF($A$3=1,$A$38,$B$38)</f>
        <v>Ver. Prämie Leben-Einmalerlag</v>
      </c>
      <c r="M9" s="326"/>
      <c r="N9" s="326" t="str">
        <f>IF($A$3=1,$A$39,$B$39)</f>
        <v>Ver. Prämie Kranken</v>
      </c>
      <c r="O9" s="326"/>
      <c r="P9" s="326" t="str">
        <f>IF($A$3=1,$A$40,$B$40)</f>
        <v>Ver. Prämie Gesamt</v>
      </c>
      <c r="Q9" s="326"/>
      <c r="R9" s="326" t="str">
        <f>IF($A$3=1,$A$42,$B$42)</f>
        <v>Combined Ratio
(%, netto)</v>
      </c>
      <c r="S9" s="326"/>
      <c r="T9" s="326" t="str">
        <f>IF($A$3=1,$A$41,$B$41)</f>
        <v>Ergebnis vor Steuern</v>
      </c>
      <c r="U9" s="326"/>
    </row>
    <row r="10" spans="1:22" s="105" customFormat="1" ht="24.9" customHeight="1" thickBot="1">
      <c r="C10" s="107"/>
      <c r="D10" s="98" t="str">
        <f>'Gewinn- und Verlustrechnung'!$D$9</f>
        <v>3M 2022</v>
      </c>
      <c r="E10" s="90" t="str">
        <f>'Gewinn- und Verlustrechnung'!$E$9</f>
        <v>3M 2021</v>
      </c>
      <c r="F10" s="98" t="str">
        <f>'Gewinn- und Verlustrechnung'!$D$9</f>
        <v>3M 2022</v>
      </c>
      <c r="G10" s="90" t="str">
        <f>'Gewinn- und Verlustrechnung'!$E$9</f>
        <v>3M 2021</v>
      </c>
      <c r="H10" s="98" t="str">
        <f>'Gewinn- und Verlustrechnung'!$D$9</f>
        <v>3M 2022</v>
      </c>
      <c r="I10" s="90" t="str">
        <f>'Gewinn- und Verlustrechnung'!$E$9</f>
        <v>3M 2021</v>
      </c>
      <c r="J10" s="98" t="str">
        <f>'Gewinn- und Verlustrechnung'!$D$9</f>
        <v>3M 2022</v>
      </c>
      <c r="K10" s="90" t="str">
        <f>'Gewinn- und Verlustrechnung'!$E$9</f>
        <v>3M 2021</v>
      </c>
      <c r="L10" s="98" t="str">
        <f>'Gewinn- und Verlustrechnung'!$D$9</f>
        <v>3M 2022</v>
      </c>
      <c r="M10" s="90" t="str">
        <f>'Gewinn- und Verlustrechnung'!$E$9</f>
        <v>3M 2021</v>
      </c>
      <c r="N10" s="98" t="str">
        <f>'Gewinn- und Verlustrechnung'!$D$9</f>
        <v>3M 2022</v>
      </c>
      <c r="O10" s="90" t="str">
        <f>'Gewinn- und Verlustrechnung'!$E$9</f>
        <v>3M 2021</v>
      </c>
      <c r="P10" s="98" t="str">
        <f>'Gewinn- und Verlustrechnung'!$D$9</f>
        <v>3M 2022</v>
      </c>
      <c r="Q10" s="90" t="str">
        <f>'Gewinn- und Verlustrechnung'!$E$9</f>
        <v>3M 2021</v>
      </c>
      <c r="R10" s="98" t="str">
        <f>'Gewinn- und Verlustrechnung'!$D$9</f>
        <v>3M 2022</v>
      </c>
      <c r="S10" s="90" t="str">
        <f>'Gewinn- und Verlustrechnung'!$E$9</f>
        <v>3M 2021</v>
      </c>
      <c r="T10" s="98" t="str">
        <f>'Gewinn- und Verlustrechnung'!$D$9</f>
        <v>3M 2022</v>
      </c>
      <c r="U10" s="90" t="str">
        <f>'Gewinn- und Verlustrechnung'!$E$9</f>
        <v>3M 2021</v>
      </c>
      <c r="V10" s="201"/>
    </row>
    <row r="11" spans="1:22" s="106" customFormat="1" ht="19.5" customHeight="1">
      <c r="A11" s="14" t="s">
        <v>27</v>
      </c>
      <c r="B11" s="14" t="s">
        <v>59</v>
      </c>
      <c r="C11" s="41" t="str">
        <f>IF($A$3=1,$A$11,$B$11)</f>
        <v>Österreich</v>
      </c>
      <c r="D11" s="113">
        <v>113.58409999</v>
      </c>
      <c r="E11" s="42">
        <v>110.94051933</v>
      </c>
      <c r="F11" s="113">
        <v>109.20321009999999</v>
      </c>
      <c r="G11" s="42">
        <v>103.86142326999999</v>
      </c>
      <c r="H11" s="113">
        <v>632.2896252999999</v>
      </c>
      <c r="I11" s="42">
        <v>604.00810394000007</v>
      </c>
      <c r="J11" s="113">
        <v>336.95076094000001</v>
      </c>
      <c r="K11" s="42">
        <v>339.22760497000002</v>
      </c>
      <c r="L11" s="113">
        <v>57.415833040000003</v>
      </c>
      <c r="M11" s="42">
        <v>57.767302000000001</v>
      </c>
      <c r="N11" s="113">
        <v>121.52916977</v>
      </c>
      <c r="O11" s="42">
        <v>118.30747493</v>
      </c>
      <c r="P11" s="113">
        <v>1371</v>
      </c>
      <c r="Q11" s="42">
        <v>1334.1</v>
      </c>
      <c r="R11" s="256">
        <v>92.927481473892499</v>
      </c>
      <c r="S11" s="257">
        <v>94.212157803511445</v>
      </c>
      <c r="T11" s="113">
        <v>23</v>
      </c>
      <c r="U11" s="42">
        <v>54.4</v>
      </c>
      <c r="V11" s="202"/>
    </row>
    <row r="12" spans="1:22" s="106" customFormat="1" ht="19.5" customHeight="1">
      <c r="A12" s="14" t="s">
        <v>35</v>
      </c>
      <c r="B12" s="14" t="s">
        <v>69</v>
      </c>
      <c r="C12" s="41" t="str">
        <f>IF($A$3=1,$A$12,$B$12)</f>
        <v>Tschechien</v>
      </c>
      <c r="D12" s="113">
        <v>95.781232439999997</v>
      </c>
      <c r="E12" s="42">
        <v>84.559401590000007</v>
      </c>
      <c r="F12" s="113">
        <v>77.511295879999992</v>
      </c>
      <c r="G12" s="42">
        <v>64.174809070000009</v>
      </c>
      <c r="H12" s="113">
        <v>208.18303908999999</v>
      </c>
      <c r="I12" s="42">
        <v>152.68125723999995</v>
      </c>
      <c r="J12" s="113">
        <v>187.58909004999998</v>
      </c>
      <c r="K12" s="42">
        <v>165.47341225</v>
      </c>
      <c r="L12" s="113">
        <v>7.4845115599999996</v>
      </c>
      <c r="M12" s="42">
        <v>7.8715731299999998</v>
      </c>
      <c r="N12" s="113">
        <v>5.9154505500000001</v>
      </c>
      <c r="O12" s="42">
        <v>4.8888149099999989</v>
      </c>
      <c r="P12" s="113">
        <v>582.5</v>
      </c>
      <c r="Q12" s="42">
        <v>479.6</v>
      </c>
      <c r="R12" s="256">
        <v>94.107539080207701</v>
      </c>
      <c r="S12" s="257">
        <v>94.447649634046584</v>
      </c>
      <c r="T12" s="113">
        <v>50.2</v>
      </c>
      <c r="U12" s="42">
        <v>47.4</v>
      </c>
    </row>
    <row r="13" spans="1:22" s="106" customFormat="1" ht="19.5" customHeight="1">
      <c r="A13" s="43" t="s">
        <v>33</v>
      </c>
      <c r="B13" s="43" t="s">
        <v>61</v>
      </c>
      <c r="C13" s="44" t="str">
        <f>IF($A$3=1,$A$13,$B$13)</f>
        <v>Polen</v>
      </c>
      <c r="D13" s="113">
        <v>73.375599129999998</v>
      </c>
      <c r="E13" s="42">
        <v>76.852995120000003</v>
      </c>
      <c r="F13" s="113">
        <v>44.849708010000001</v>
      </c>
      <c r="G13" s="42">
        <v>47.564484210000003</v>
      </c>
      <c r="H13" s="113">
        <v>138.85208308</v>
      </c>
      <c r="I13" s="42">
        <v>125.26216103</v>
      </c>
      <c r="J13" s="113">
        <v>42.008373549999995</v>
      </c>
      <c r="K13" s="42">
        <v>41.183269150000001</v>
      </c>
      <c r="L13" s="113">
        <v>32.95917961</v>
      </c>
      <c r="M13" s="42">
        <v>30.906917910000001</v>
      </c>
      <c r="N13" s="113">
        <v>4.5188670799999997</v>
      </c>
      <c r="O13" s="42">
        <v>3.5559189399999998</v>
      </c>
      <c r="P13" s="113">
        <v>336.6</v>
      </c>
      <c r="Q13" s="42">
        <v>325.3</v>
      </c>
      <c r="R13" s="256">
        <v>94.959708297835476</v>
      </c>
      <c r="S13" s="257">
        <v>93.709126697398062</v>
      </c>
      <c r="T13" s="113">
        <v>11.3</v>
      </c>
      <c r="U13" s="42">
        <v>15.7</v>
      </c>
    </row>
    <row r="14" spans="1:22" s="106" customFormat="1" ht="19.5" customHeight="1">
      <c r="A14" s="45" t="s">
        <v>207</v>
      </c>
      <c r="B14" s="45" t="s">
        <v>203</v>
      </c>
      <c r="C14" s="41" t="str">
        <f>IF($A$3=1,$A$14,$B$14)</f>
        <v>Erweiterte CEE</v>
      </c>
      <c r="D14" s="113">
        <v>200.16346312999997</v>
      </c>
      <c r="E14" s="42">
        <v>136.86756908000001</v>
      </c>
      <c r="F14" s="113">
        <v>151.15581785999998</v>
      </c>
      <c r="G14" s="42">
        <v>133.55727347000004</v>
      </c>
      <c r="H14" s="113">
        <v>215.19657759999996</v>
      </c>
      <c r="I14" s="42">
        <v>194.59232263999999</v>
      </c>
      <c r="J14" s="113">
        <v>139.21345148000003</v>
      </c>
      <c r="K14" s="42">
        <v>121.59128316000003</v>
      </c>
      <c r="L14" s="113">
        <v>121.13788506</v>
      </c>
      <c r="M14" s="42">
        <v>106.23136253</v>
      </c>
      <c r="N14" s="113">
        <v>64.006976899999998</v>
      </c>
      <c r="O14" s="42">
        <v>50.136549330000001</v>
      </c>
      <c r="P14" s="113">
        <v>890.9</v>
      </c>
      <c r="Q14" s="42">
        <v>743</v>
      </c>
      <c r="R14" s="256">
        <v>93.352382264980449</v>
      </c>
      <c r="S14" s="257">
        <v>93.673195653240924</v>
      </c>
      <c r="T14" s="113">
        <v>43.8</v>
      </c>
      <c r="U14" s="42">
        <v>40.9</v>
      </c>
    </row>
    <row r="15" spans="1:22" s="106" customFormat="1" ht="15.6">
      <c r="A15" s="9" t="s">
        <v>80</v>
      </c>
      <c r="B15" s="9" t="s">
        <v>81</v>
      </c>
      <c r="C15" s="40" t="str">
        <f>IF($A$3=1,$A$15,$B$15)</f>
        <v>Albanien</v>
      </c>
      <c r="D15" s="266">
        <v>6.43046629</v>
      </c>
      <c r="E15" s="267">
        <v>6.1168068700000005</v>
      </c>
      <c r="F15" s="266">
        <v>0.55765732000000001</v>
      </c>
      <c r="G15" s="267">
        <v>0.47543358000000002</v>
      </c>
      <c r="H15" s="266">
        <v>1.9961739999999999</v>
      </c>
      <c r="I15" s="267">
        <v>2.1347298100000001</v>
      </c>
      <c r="J15" s="315" t="s">
        <v>231</v>
      </c>
      <c r="K15" s="316" t="s">
        <v>231</v>
      </c>
      <c r="L15" s="315" t="s">
        <v>231</v>
      </c>
      <c r="M15" s="316" t="s">
        <v>231</v>
      </c>
      <c r="N15" s="266">
        <v>0.79442676000000001</v>
      </c>
      <c r="O15" s="267">
        <v>0.76537628000000002</v>
      </c>
      <c r="P15" s="266">
        <v>9.7787243699999991</v>
      </c>
      <c r="Q15" s="267">
        <v>9.4923465399999998</v>
      </c>
      <c r="R15" s="268">
        <v>87.791588738132702</v>
      </c>
      <c r="S15" s="269">
        <v>97.8532794549416</v>
      </c>
      <c r="T15" s="266">
        <v>1.0447488200000001</v>
      </c>
      <c r="U15" s="267">
        <v>0.46176514999999996</v>
      </c>
    </row>
    <row r="16" spans="1:22" s="106" customFormat="1" ht="15.6">
      <c r="A16" s="9" t="s">
        <v>74</v>
      </c>
      <c r="B16" s="9" t="s">
        <v>105</v>
      </c>
      <c r="C16" s="40" t="str">
        <f>IF($A$3=1,$A$16,$B$16)</f>
        <v>Baltikum</v>
      </c>
      <c r="D16" s="270">
        <v>27.781189649999998</v>
      </c>
      <c r="E16" s="271">
        <v>25.048470189999996</v>
      </c>
      <c r="F16" s="270">
        <v>25.708131700000003</v>
      </c>
      <c r="G16" s="271">
        <v>23.973672740000001</v>
      </c>
      <c r="H16" s="270">
        <v>38.209814980000004</v>
      </c>
      <c r="I16" s="271">
        <v>31.196271200000002</v>
      </c>
      <c r="J16" s="270">
        <v>20.952249769999998</v>
      </c>
      <c r="K16" s="271">
        <v>18.466923850000001</v>
      </c>
      <c r="L16" s="270">
        <v>12.143668810000001</v>
      </c>
      <c r="M16" s="271">
        <v>8.1549034799999998</v>
      </c>
      <c r="N16" s="270">
        <v>34.079831679999998</v>
      </c>
      <c r="O16" s="271">
        <v>23.712840939999996</v>
      </c>
      <c r="P16" s="270">
        <v>158.87488659000002</v>
      </c>
      <c r="Q16" s="271">
        <v>130.55308239999999</v>
      </c>
      <c r="R16" s="272">
        <v>99.392694609530039</v>
      </c>
      <c r="S16" s="273">
        <v>96.983190996792473</v>
      </c>
      <c r="T16" s="270">
        <v>1.6853853799999998</v>
      </c>
      <c r="U16" s="271">
        <v>4.1177201600000002</v>
      </c>
    </row>
    <row r="17" spans="1:22" s="106" customFormat="1" ht="15.6">
      <c r="A17" s="9" t="s">
        <v>223</v>
      </c>
      <c r="B17" s="9" t="s">
        <v>224</v>
      </c>
      <c r="C17" s="40" t="str">
        <f>IF($A$3=1,$A$17,$B$17)</f>
        <v>Bosnien&amp;Herzegowina</v>
      </c>
      <c r="D17" s="270">
        <v>0.66809981000000007</v>
      </c>
      <c r="E17" s="271">
        <v>0.61894656999999997</v>
      </c>
      <c r="F17" s="270">
        <v>0.51635874000000004</v>
      </c>
      <c r="G17" s="271">
        <v>0.47391517999999999</v>
      </c>
      <c r="H17" s="270">
        <v>4.4385225299999993</v>
      </c>
      <c r="I17" s="271">
        <v>3.5456041099999993</v>
      </c>
      <c r="J17" s="270">
        <v>3.5687613700000003</v>
      </c>
      <c r="K17" s="271">
        <v>3.55724295</v>
      </c>
      <c r="L17" s="270">
        <v>0.75245267000000005</v>
      </c>
      <c r="M17" s="271">
        <v>0.81460036999999996</v>
      </c>
      <c r="N17" s="270">
        <v>7.4752729999999989E-2</v>
      </c>
      <c r="O17" s="271">
        <v>7.5627470000000002E-2</v>
      </c>
      <c r="P17" s="270">
        <v>10.01894785</v>
      </c>
      <c r="Q17" s="271">
        <v>9.0859366500000007</v>
      </c>
      <c r="R17" s="272">
        <v>107.09235825698832</v>
      </c>
      <c r="S17" s="273">
        <v>115.50767456449763</v>
      </c>
      <c r="T17" s="270">
        <v>2.4679200000000002E-2</v>
      </c>
      <c r="U17" s="271">
        <v>9.2685829999999997E-2</v>
      </c>
    </row>
    <row r="18" spans="1:22" s="106" customFormat="1" ht="15.6">
      <c r="A18" s="9" t="s">
        <v>39</v>
      </c>
      <c r="B18" s="9" t="s">
        <v>66</v>
      </c>
      <c r="C18" s="40" t="str">
        <f>IF($A$3=1,$A$18,$B$18)</f>
        <v>Bulgarien</v>
      </c>
      <c r="D18" s="270">
        <v>7.8547583899999998</v>
      </c>
      <c r="E18" s="271">
        <v>8.613914789999999</v>
      </c>
      <c r="F18" s="270">
        <v>19.49545664</v>
      </c>
      <c r="G18" s="271">
        <v>16.90497169</v>
      </c>
      <c r="H18" s="270">
        <v>18.212602180000005</v>
      </c>
      <c r="I18" s="271">
        <v>13.996974199999999</v>
      </c>
      <c r="J18" s="270">
        <v>12.75211165</v>
      </c>
      <c r="K18" s="271">
        <v>9.1373053800000008</v>
      </c>
      <c r="L18" s="270">
        <v>2.2317429199999999</v>
      </c>
      <c r="M18" s="271">
        <v>3.12453833</v>
      </c>
      <c r="N18" s="270">
        <v>7.9111237300000008</v>
      </c>
      <c r="O18" s="271">
        <v>5.79516162</v>
      </c>
      <c r="P18" s="270">
        <v>68.457795510000011</v>
      </c>
      <c r="Q18" s="271">
        <v>57.572866009999998</v>
      </c>
      <c r="R18" s="272">
        <v>75.251433373200584</v>
      </c>
      <c r="S18" s="273">
        <v>90.150663150315125</v>
      </c>
      <c r="T18" s="270">
        <v>12.135250150000001</v>
      </c>
      <c r="U18" s="271">
        <v>6.2210636199999998</v>
      </c>
    </row>
    <row r="19" spans="1:22" s="106" customFormat="1" ht="15.6">
      <c r="A19" s="9" t="s">
        <v>37</v>
      </c>
      <c r="B19" s="9" t="s">
        <v>64</v>
      </c>
      <c r="C19" s="40" t="str">
        <f>IF($A$3=1,$A$19,$B$19)</f>
        <v>Kroatien</v>
      </c>
      <c r="D19" s="270">
        <v>4.6882799500000001</v>
      </c>
      <c r="E19" s="271">
        <v>4.1814272599999995</v>
      </c>
      <c r="F19" s="270">
        <v>2.7846074900000004</v>
      </c>
      <c r="G19" s="271">
        <v>2.2861734999999999</v>
      </c>
      <c r="H19" s="270">
        <v>17.754691339999997</v>
      </c>
      <c r="I19" s="271">
        <v>14.790685350000002</v>
      </c>
      <c r="J19" s="270">
        <v>6.2042348799999996</v>
      </c>
      <c r="K19" s="271">
        <v>6.4662111399999995</v>
      </c>
      <c r="L19" s="270">
        <v>12.814855609999999</v>
      </c>
      <c r="M19" s="271">
        <v>17.461472690000001</v>
      </c>
      <c r="N19" s="270">
        <v>3.5739511400000001</v>
      </c>
      <c r="O19" s="271">
        <v>2.9456947999999996</v>
      </c>
      <c r="P19" s="270">
        <v>47.820620409999997</v>
      </c>
      <c r="Q19" s="271">
        <v>48.131664740000005</v>
      </c>
      <c r="R19" s="272">
        <v>94.21457098738054</v>
      </c>
      <c r="S19" s="273">
        <v>96.399519273318688</v>
      </c>
      <c r="T19" s="270">
        <v>3.07158818</v>
      </c>
      <c r="U19" s="271">
        <v>2.9215958399999997</v>
      </c>
    </row>
    <row r="20" spans="1:22" s="106" customFormat="1" ht="15.6">
      <c r="A20" s="9" t="s">
        <v>156</v>
      </c>
      <c r="B20" s="9" t="s">
        <v>103</v>
      </c>
      <c r="C20" s="40" t="str">
        <f>IF($A$3=1,$A$20,$B$20)</f>
        <v>Moldau</v>
      </c>
      <c r="D20" s="270">
        <v>1.1039213700000001</v>
      </c>
      <c r="E20" s="271">
        <v>0.70838203</v>
      </c>
      <c r="F20" s="270">
        <v>0.80245736000000001</v>
      </c>
      <c r="G20" s="271">
        <v>0.70657424999999996</v>
      </c>
      <c r="H20" s="270">
        <v>0.75683681999999974</v>
      </c>
      <c r="I20" s="271">
        <v>0.91876913000000004</v>
      </c>
      <c r="J20" s="318" t="s">
        <v>231</v>
      </c>
      <c r="K20" s="319" t="s">
        <v>231</v>
      </c>
      <c r="L20" s="318" t="s">
        <v>231</v>
      </c>
      <c r="M20" s="319" t="s">
        <v>231</v>
      </c>
      <c r="N20" s="270">
        <v>0.17035164000000003</v>
      </c>
      <c r="O20" s="271">
        <v>0.14525876000000001</v>
      </c>
      <c r="P20" s="270">
        <v>2.8335671900000001</v>
      </c>
      <c r="Q20" s="271">
        <v>2.4789841699999999</v>
      </c>
      <c r="R20" s="272">
        <v>104.36716491396362</v>
      </c>
      <c r="S20" s="273">
        <v>96.757753710421923</v>
      </c>
      <c r="T20" s="270">
        <v>0.11248725</v>
      </c>
      <c r="U20" s="271">
        <v>0.15777592000000001</v>
      </c>
    </row>
    <row r="21" spans="1:22" s="106" customFormat="1" ht="15.6">
      <c r="A21" s="9" t="s">
        <v>171</v>
      </c>
      <c r="B21" s="9" t="s">
        <v>170</v>
      </c>
      <c r="C21" s="40" t="str">
        <f>IF($A$3=1,$A$21,$B$21)</f>
        <v>Nordmazedonien</v>
      </c>
      <c r="D21" s="270">
        <v>3.16846871</v>
      </c>
      <c r="E21" s="271">
        <v>2.9623243100000001</v>
      </c>
      <c r="F21" s="270">
        <v>0.42483873</v>
      </c>
      <c r="G21" s="271">
        <v>0.39332332000000003</v>
      </c>
      <c r="H21" s="270">
        <v>3.2306724900000003</v>
      </c>
      <c r="I21" s="271">
        <v>3.1501869399999993</v>
      </c>
      <c r="J21" s="318" t="s">
        <v>231</v>
      </c>
      <c r="K21" s="319" t="s">
        <v>231</v>
      </c>
      <c r="L21" s="318" t="s">
        <v>231</v>
      </c>
      <c r="M21" s="319" t="s">
        <v>231</v>
      </c>
      <c r="N21" s="270">
        <v>7.9680890000000004E-2</v>
      </c>
      <c r="O21" s="271">
        <v>5.1062349999999999E-2</v>
      </c>
      <c r="P21" s="270">
        <v>6.9036608200000007</v>
      </c>
      <c r="Q21" s="271">
        <v>6.5568969199999998</v>
      </c>
      <c r="R21" s="272">
        <v>96.479422952277815</v>
      </c>
      <c r="S21" s="273">
        <v>95.74064274720152</v>
      </c>
      <c r="T21" s="270">
        <v>0.33439020000000003</v>
      </c>
      <c r="U21" s="271">
        <v>0.26452116999999997</v>
      </c>
    </row>
    <row r="22" spans="1:22" ht="15.6">
      <c r="A22" s="10" t="s">
        <v>34</v>
      </c>
      <c r="B22" s="10" t="s">
        <v>62</v>
      </c>
      <c r="C22" s="40" t="str">
        <f>IF($A$3=1,$A$22,$B$22)</f>
        <v>Rumänien</v>
      </c>
      <c r="D22" s="270">
        <v>73.707569879999994</v>
      </c>
      <c r="E22" s="271">
        <v>22.956745619999996</v>
      </c>
      <c r="F22" s="270">
        <v>55.175977379999992</v>
      </c>
      <c r="G22" s="271">
        <v>46.244034720000002</v>
      </c>
      <c r="H22" s="270">
        <v>42.570348229999993</v>
      </c>
      <c r="I22" s="271">
        <v>36.201371559999998</v>
      </c>
      <c r="J22" s="270">
        <v>13.59976399</v>
      </c>
      <c r="K22" s="271">
        <v>12.681644159999999</v>
      </c>
      <c r="L22" s="270">
        <v>34.543955479999994</v>
      </c>
      <c r="M22" s="271">
        <v>24.672836090000001</v>
      </c>
      <c r="N22" s="270">
        <v>5.1542533499999994</v>
      </c>
      <c r="O22" s="271">
        <v>3.4182658699999999</v>
      </c>
      <c r="P22" s="270">
        <v>224.75186830999999</v>
      </c>
      <c r="Q22" s="271">
        <v>146.17489802</v>
      </c>
      <c r="R22" s="272">
        <v>95.445808657523202</v>
      </c>
      <c r="S22" s="273">
        <v>100.55010966447352</v>
      </c>
      <c r="T22" s="270">
        <v>7.5619960300000004</v>
      </c>
      <c r="U22" s="271">
        <v>4.5969672400000006</v>
      </c>
    </row>
    <row r="23" spans="1:22" ht="15.6">
      <c r="A23" s="9" t="s">
        <v>38</v>
      </c>
      <c r="B23" s="9" t="s">
        <v>65</v>
      </c>
      <c r="C23" s="40" t="str">
        <f>IF($A$3=1,$A$23,$B$23)</f>
        <v>Serbien</v>
      </c>
      <c r="D23" s="270">
        <v>2.2117422999999996</v>
      </c>
      <c r="E23" s="271">
        <v>1.33990184</v>
      </c>
      <c r="F23" s="270">
        <v>2.9503600400000001</v>
      </c>
      <c r="G23" s="271">
        <v>2.5664653099999999</v>
      </c>
      <c r="H23" s="270">
        <v>11.632828870000001</v>
      </c>
      <c r="I23" s="271">
        <v>9.1526668799999982</v>
      </c>
      <c r="J23" s="270">
        <v>7.8561064699999994</v>
      </c>
      <c r="K23" s="271">
        <v>7.78207614</v>
      </c>
      <c r="L23" s="270">
        <v>4.4062743499999995</v>
      </c>
      <c r="M23" s="271">
        <v>2.7126310199999999</v>
      </c>
      <c r="N23" s="270">
        <v>2.3362858799999997</v>
      </c>
      <c r="O23" s="271">
        <v>1.9168130800000001</v>
      </c>
      <c r="P23" s="270">
        <v>31.39359791</v>
      </c>
      <c r="Q23" s="271">
        <v>25.470554270000001</v>
      </c>
      <c r="R23" s="272">
        <v>86.002383443540339</v>
      </c>
      <c r="S23" s="273">
        <v>83.346522553399325</v>
      </c>
      <c r="T23" s="270">
        <v>2.4483861099999999</v>
      </c>
      <c r="U23" s="271">
        <v>2.3389016600000003</v>
      </c>
    </row>
    <row r="24" spans="1:22" ht="15.6">
      <c r="A24" s="14" t="s">
        <v>29</v>
      </c>
      <c r="B24" s="14" t="s">
        <v>60</v>
      </c>
      <c r="C24" s="40" t="str">
        <f>IF($A$3=1,$A$24,$B$24)</f>
        <v>Slowakei</v>
      </c>
      <c r="D24" s="270">
        <v>41.246343259999996</v>
      </c>
      <c r="E24" s="271">
        <v>40.838842549999995</v>
      </c>
      <c r="F24" s="270">
        <v>29.898342979999999</v>
      </c>
      <c r="G24" s="271">
        <v>27.149075230000001</v>
      </c>
      <c r="H24" s="270">
        <v>39.746619940000002</v>
      </c>
      <c r="I24" s="271">
        <v>46.208507840000003</v>
      </c>
      <c r="J24" s="270">
        <v>50.604008379999996</v>
      </c>
      <c r="K24" s="271">
        <v>41.763601050000005</v>
      </c>
      <c r="L24" s="270">
        <v>36.29799672</v>
      </c>
      <c r="M24" s="271">
        <v>31.332919749999999</v>
      </c>
      <c r="N24" s="270">
        <v>1.3716355099999999</v>
      </c>
      <c r="O24" s="271">
        <v>4.508279850000001</v>
      </c>
      <c r="P24" s="270">
        <v>199.16494678999999</v>
      </c>
      <c r="Q24" s="271">
        <v>191.80122627</v>
      </c>
      <c r="R24" s="272">
        <v>89.579463782995575</v>
      </c>
      <c r="S24" s="273">
        <v>82.419067623520732</v>
      </c>
      <c r="T24" s="270">
        <v>10.08381265</v>
      </c>
      <c r="U24" s="271">
        <v>16.09045124</v>
      </c>
    </row>
    <row r="25" spans="1:22" ht="15.6">
      <c r="A25" s="9" t="s">
        <v>70</v>
      </c>
      <c r="B25" s="9" t="s">
        <v>70</v>
      </c>
      <c r="C25" s="40" t="str">
        <f>IF($A$3=1,$A$25,$B$25)</f>
        <v>Ukraine</v>
      </c>
      <c r="D25" s="270">
        <v>13.204870679999999</v>
      </c>
      <c r="E25" s="271">
        <v>8.4317073999999987</v>
      </c>
      <c r="F25" s="270">
        <v>4.9391738099999998</v>
      </c>
      <c r="G25" s="271">
        <v>5.3277131899999999</v>
      </c>
      <c r="H25" s="270">
        <v>4.7692746499999963</v>
      </c>
      <c r="I25" s="271">
        <v>4.7675210699999999</v>
      </c>
      <c r="J25" s="270">
        <v>0.43809686999999997</v>
      </c>
      <c r="K25" s="271">
        <v>0.52885547999999993</v>
      </c>
      <c r="L25" s="318" t="s">
        <v>231</v>
      </c>
      <c r="M25" s="319" t="s">
        <v>231</v>
      </c>
      <c r="N25" s="270">
        <v>4.2868475999999998</v>
      </c>
      <c r="O25" s="271">
        <v>3.5489113999999997</v>
      </c>
      <c r="P25" s="270">
        <v>27.642419690000001</v>
      </c>
      <c r="Q25" s="271">
        <v>22.61687912</v>
      </c>
      <c r="R25" s="272">
        <v>92.394737095854879</v>
      </c>
      <c r="S25" s="273">
        <v>92.442659808318581</v>
      </c>
      <c r="T25" s="270">
        <v>3.1432172200000004</v>
      </c>
      <c r="U25" s="271">
        <v>0.86358796999999998</v>
      </c>
    </row>
    <row r="26" spans="1:22" ht="15.6">
      <c r="A26" s="9" t="s">
        <v>36</v>
      </c>
      <c r="B26" s="9" t="s">
        <v>63</v>
      </c>
      <c r="C26" s="40" t="str">
        <f>IF($A$3=1,$A$26,$B$26)</f>
        <v>Ungarn</v>
      </c>
      <c r="D26" s="270">
        <v>18.097752839999998</v>
      </c>
      <c r="E26" s="271">
        <v>15.05009965</v>
      </c>
      <c r="F26" s="270">
        <v>7.9024556700000002</v>
      </c>
      <c r="G26" s="271">
        <v>7.0559207599999993</v>
      </c>
      <c r="H26" s="270">
        <v>31.878191570000009</v>
      </c>
      <c r="I26" s="271">
        <v>28.529034549999999</v>
      </c>
      <c r="J26" s="270">
        <v>23.238118100000001</v>
      </c>
      <c r="K26" s="271">
        <v>21.207423010000003</v>
      </c>
      <c r="L26" s="270">
        <v>17.94278242</v>
      </c>
      <c r="M26" s="271">
        <v>17.94529022</v>
      </c>
      <c r="N26" s="270">
        <v>4.1738359900000006</v>
      </c>
      <c r="O26" s="271">
        <v>3.2532569100000002</v>
      </c>
      <c r="P26" s="270">
        <v>103.23313659</v>
      </c>
      <c r="Q26" s="271">
        <v>93.041025099999999</v>
      </c>
      <c r="R26" s="272">
        <v>103.72058405342176</v>
      </c>
      <c r="S26" s="273">
        <v>99.859684849127376</v>
      </c>
      <c r="T26" s="270">
        <v>2.1577383999999999</v>
      </c>
      <c r="U26" s="271">
        <v>2.73368441</v>
      </c>
    </row>
    <row r="27" spans="1:22" s="106" customFormat="1" ht="19.5" customHeight="1">
      <c r="A27" s="9" t="s">
        <v>204</v>
      </c>
      <c r="B27" s="9" t="s">
        <v>214</v>
      </c>
      <c r="C27" s="44" t="str">
        <f>IF($A$3=1,$A$27,$B$27)</f>
        <v>Spezialmärkte</v>
      </c>
      <c r="D27" s="113">
        <v>12.834349790000001</v>
      </c>
      <c r="E27" s="42">
        <v>7.9264970300000002</v>
      </c>
      <c r="F27" s="113">
        <v>9.7731130200000003</v>
      </c>
      <c r="G27" s="42">
        <v>11.22731089</v>
      </c>
      <c r="H27" s="113">
        <v>79.16475797999999</v>
      </c>
      <c r="I27" s="42">
        <v>75.16613473000001</v>
      </c>
      <c r="J27" s="113">
        <v>21.076002970000001</v>
      </c>
      <c r="K27" s="42">
        <v>21.461539300000002</v>
      </c>
      <c r="L27" s="113">
        <v>14.619442989999998</v>
      </c>
      <c r="M27" s="42">
        <v>18.208692940000002</v>
      </c>
      <c r="N27" s="113">
        <v>14.65310564</v>
      </c>
      <c r="O27" s="42">
        <v>11.546203569999999</v>
      </c>
      <c r="P27" s="113">
        <v>152.1</v>
      </c>
      <c r="Q27" s="42">
        <v>145.5</v>
      </c>
      <c r="R27" s="256">
        <v>90.857192738474936</v>
      </c>
      <c r="S27" s="257">
        <v>87.738528463491235</v>
      </c>
      <c r="T27" s="113">
        <v>8.3000000000000007</v>
      </c>
      <c r="U27" s="42">
        <v>11</v>
      </c>
    </row>
    <row r="28" spans="1:22" s="106" customFormat="1" ht="15.6">
      <c r="A28" s="9" t="s">
        <v>40</v>
      </c>
      <c r="B28" s="9" t="s">
        <v>67</v>
      </c>
      <c r="C28" s="40" t="str">
        <f>IF($A$3=1,$A$28,$B$28)</f>
        <v>Deutschland</v>
      </c>
      <c r="D28" s="315" t="s">
        <v>231</v>
      </c>
      <c r="E28" s="316" t="s">
        <v>231</v>
      </c>
      <c r="F28" s="315" t="s">
        <v>231</v>
      </c>
      <c r="G28" s="316" t="s">
        <v>231</v>
      </c>
      <c r="H28" s="266">
        <v>38.499976579999995</v>
      </c>
      <c r="I28" s="267">
        <v>37.591381069999997</v>
      </c>
      <c r="J28" s="266">
        <v>19.587285420000001</v>
      </c>
      <c r="K28" s="267">
        <v>19.5735226</v>
      </c>
      <c r="L28" s="266">
        <v>6.1552062100000002</v>
      </c>
      <c r="M28" s="267">
        <v>5.4469819400000006</v>
      </c>
      <c r="N28" s="315" t="s">
        <v>231</v>
      </c>
      <c r="O28" s="316" t="s">
        <v>231</v>
      </c>
      <c r="P28" s="266">
        <v>64.242468209999998</v>
      </c>
      <c r="Q28" s="267">
        <v>62.611885610000002</v>
      </c>
      <c r="R28" s="268">
        <v>78.692129554907353</v>
      </c>
      <c r="S28" s="269">
        <v>76.898618174033601</v>
      </c>
      <c r="T28" s="266">
        <v>7.9375660899999998</v>
      </c>
      <c r="U28" s="267">
        <v>8.3217105599999996</v>
      </c>
      <c r="V28" s="327"/>
    </row>
    <row r="29" spans="1:22" ht="15.6">
      <c r="A29" s="9" t="s">
        <v>85</v>
      </c>
      <c r="B29" s="9" t="s">
        <v>86</v>
      </c>
      <c r="C29" s="40" t="str">
        <f>IF($A$3=1,$A$29,$B$29)</f>
        <v>Georgien</v>
      </c>
      <c r="D29" s="274">
        <v>0.47072323999999999</v>
      </c>
      <c r="E29" s="275">
        <v>0.37467596000000003</v>
      </c>
      <c r="F29" s="274">
        <v>2.0588144499999999</v>
      </c>
      <c r="G29" s="275">
        <v>1.5825780099999998</v>
      </c>
      <c r="H29" s="274">
        <v>3.90038113</v>
      </c>
      <c r="I29" s="275">
        <v>2.8279920199999995</v>
      </c>
      <c r="J29" s="317" t="s">
        <v>231</v>
      </c>
      <c r="K29" s="279" t="s">
        <v>231</v>
      </c>
      <c r="L29" s="317" t="s">
        <v>231</v>
      </c>
      <c r="M29" s="279" t="s">
        <v>231</v>
      </c>
      <c r="N29" s="274">
        <v>13.581198990000001</v>
      </c>
      <c r="O29" s="275">
        <v>10.11664395</v>
      </c>
      <c r="P29" s="274">
        <v>20.011117809999998</v>
      </c>
      <c r="Q29" s="275">
        <v>14.90188994</v>
      </c>
      <c r="R29" s="276">
        <v>90.72844820681982</v>
      </c>
      <c r="S29" s="275">
        <v>80.066993466349828</v>
      </c>
      <c r="T29" s="274">
        <v>0.14711297000000001</v>
      </c>
      <c r="U29" s="275">
        <v>0.24814748</v>
      </c>
      <c r="V29" s="327"/>
    </row>
    <row r="30" spans="1:22" ht="15.6">
      <c r="A30" s="9" t="s">
        <v>2</v>
      </c>
      <c r="B30" s="9" t="s">
        <v>2</v>
      </c>
      <c r="C30" s="40" t="str">
        <f>IF($A$3=1,$A$30,$B$30)</f>
        <v>Liechtenstein</v>
      </c>
      <c r="D30" s="317" t="s">
        <v>231</v>
      </c>
      <c r="E30" s="279" t="s">
        <v>231</v>
      </c>
      <c r="F30" s="317" t="s">
        <v>231</v>
      </c>
      <c r="G30" s="279" t="s">
        <v>231</v>
      </c>
      <c r="H30" s="317" t="s">
        <v>231</v>
      </c>
      <c r="I30" s="279" t="s">
        <v>231</v>
      </c>
      <c r="J30" s="274">
        <v>1.4887175500000001</v>
      </c>
      <c r="K30" s="277">
        <v>1.8880166999999999</v>
      </c>
      <c r="L30" s="274">
        <v>8.4642367799999985</v>
      </c>
      <c r="M30" s="277">
        <v>12.761711</v>
      </c>
      <c r="N30" s="317" t="s">
        <v>231</v>
      </c>
      <c r="O30" s="279" t="s">
        <v>231</v>
      </c>
      <c r="P30" s="274">
        <v>9.9529543300000007</v>
      </c>
      <c r="Q30" s="277">
        <v>14.6497277</v>
      </c>
      <c r="R30" s="278" t="s">
        <v>231</v>
      </c>
      <c r="S30" s="279" t="s">
        <v>231</v>
      </c>
      <c r="T30" s="274">
        <v>-5.6344440000000003E-2</v>
      </c>
      <c r="U30" s="277">
        <v>-9.1638449999999996E-2</v>
      </c>
      <c r="V30" s="327"/>
    </row>
    <row r="31" spans="1:22" ht="15.6">
      <c r="A31" s="9" t="s">
        <v>71</v>
      </c>
      <c r="B31" s="9" t="s">
        <v>72</v>
      </c>
      <c r="C31" s="40" t="str">
        <f>IF($A$3=1,$A$31,$B$31)</f>
        <v>Türkei</v>
      </c>
      <c r="D31" s="280">
        <v>12.363626550000001</v>
      </c>
      <c r="E31" s="281">
        <v>7.5518210699999999</v>
      </c>
      <c r="F31" s="280">
        <v>7.7142985700000004</v>
      </c>
      <c r="G31" s="281">
        <v>9.6447328800000012</v>
      </c>
      <c r="H31" s="280">
        <v>36.764400269999996</v>
      </c>
      <c r="I31" s="281">
        <v>34.746761640000003</v>
      </c>
      <c r="J31" s="317" t="s">
        <v>231</v>
      </c>
      <c r="K31" s="279" t="s">
        <v>231</v>
      </c>
      <c r="L31" s="317" t="s">
        <v>231</v>
      </c>
      <c r="M31" s="279" t="s">
        <v>231</v>
      </c>
      <c r="N31" s="280">
        <v>1.0719066499999998</v>
      </c>
      <c r="O31" s="281">
        <v>1.42955962</v>
      </c>
      <c r="P31" s="280">
        <v>57.914232040000002</v>
      </c>
      <c r="Q31" s="281">
        <v>53.372875210000004</v>
      </c>
      <c r="R31" s="282">
        <v>109.65500767030538</v>
      </c>
      <c r="S31" s="283">
        <v>102.5566131963747</v>
      </c>
      <c r="T31" s="280">
        <v>0.29736738000000001</v>
      </c>
      <c r="U31" s="281">
        <v>2.49090597</v>
      </c>
      <c r="V31" s="327"/>
    </row>
    <row r="32" spans="1:22" s="106" customFormat="1" ht="19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21"/>
      <c r="S32" s="212"/>
      <c r="T32" s="179"/>
      <c r="U32" s="179"/>
      <c r="V32" s="179"/>
    </row>
    <row r="34" spans="1:2">
      <c r="A34" s="127" t="s">
        <v>142</v>
      </c>
      <c r="B34" s="127" t="s">
        <v>106</v>
      </c>
    </row>
    <row r="35" spans="1:2">
      <c r="A35" s="9" t="s">
        <v>143</v>
      </c>
      <c r="B35" s="2" t="s">
        <v>107</v>
      </c>
    </row>
    <row r="36" spans="1:2">
      <c r="A36" s="9" t="s">
        <v>148</v>
      </c>
      <c r="B36" s="2" t="s">
        <v>108</v>
      </c>
    </row>
    <row r="37" spans="1:2">
      <c r="A37" s="2" t="s">
        <v>144</v>
      </c>
      <c r="B37" s="2" t="s">
        <v>109</v>
      </c>
    </row>
    <row r="38" spans="1:2">
      <c r="A38" s="2" t="s">
        <v>145</v>
      </c>
      <c r="B38" s="2" t="s">
        <v>110</v>
      </c>
    </row>
    <row r="39" spans="1:2">
      <c r="A39" s="128" t="s">
        <v>146</v>
      </c>
      <c r="B39" s="128" t="s">
        <v>111</v>
      </c>
    </row>
    <row r="40" spans="1:2">
      <c r="A40" s="105" t="s">
        <v>147</v>
      </c>
      <c r="B40" s="105" t="s">
        <v>79</v>
      </c>
    </row>
    <row r="41" spans="1:2">
      <c r="A41" s="2" t="s">
        <v>173</v>
      </c>
      <c r="B41" s="2" t="s">
        <v>175</v>
      </c>
    </row>
    <row r="42" spans="1:2" ht="26.4">
      <c r="A42" s="161" t="s">
        <v>155</v>
      </c>
      <c r="B42" s="161" t="s">
        <v>154</v>
      </c>
    </row>
  </sheetData>
  <mergeCells count="10">
    <mergeCell ref="V28:V31"/>
    <mergeCell ref="R9:S9"/>
    <mergeCell ref="T9:U9"/>
    <mergeCell ref="P9:Q9"/>
    <mergeCell ref="N9:O9"/>
    <mergeCell ref="D9:E9"/>
    <mergeCell ref="F9:G9"/>
    <mergeCell ref="J9:K9"/>
    <mergeCell ref="L9:M9"/>
    <mergeCell ref="H9:I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22860</xdr:colOff>
                    <xdr:row>2</xdr:row>
                    <xdr:rowOff>68580</xdr:rowOff>
                  </from>
                  <to>
                    <xdr:col>6</xdr:col>
                    <xdr:colOff>68580</xdr:colOff>
                    <xdr:row>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D13" sqref="D13"/>
    </sheetView>
  </sheetViews>
  <sheetFormatPr baseColWidth="10" defaultColWidth="11.44140625" defaultRowHeight="15"/>
  <cols>
    <col min="1" max="1" width="34.33203125" style="1" hidden="1" customWidth="1"/>
    <col min="2" max="2" width="30.33203125" style="1" hidden="1" customWidth="1"/>
    <col min="3" max="3" width="56.6640625" style="108" customWidth="1"/>
    <col min="4" max="5" width="21.44140625" style="1" customWidth="1"/>
    <col min="6" max="6" width="11.44140625" style="1"/>
    <col min="7" max="7" width="2.6640625" style="1" customWidth="1"/>
    <col min="8" max="16384" width="11.441406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1</v>
      </c>
    </row>
    <row r="7" spans="1:5" s="110" customFormat="1" ht="17.399999999999999">
      <c r="A7" s="109" t="s">
        <v>0</v>
      </c>
      <c r="B7" s="109" t="s">
        <v>0</v>
      </c>
      <c r="C7" s="78" t="str">
        <f>IF($A$3=1,$A$7,$B$7)</f>
        <v>Combined Ratio</v>
      </c>
    </row>
    <row r="8" spans="1:5">
      <c r="A8" s="16"/>
      <c r="B8" s="16"/>
    </row>
    <row r="9" spans="1:5" s="88" customFormat="1" ht="30" customHeight="1" thickBot="1">
      <c r="A9" s="15"/>
      <c r="B9" s="15"/>
      <c r="C9" s="111"/>
      <c r="D9" s="213" t="str">
        <f>'Gewinn- und Verlustrechnung'!$D$9</f>
        <v>3M 2022</v>
      </c>
      <c r="E9" s="70" t="str">
        <f>'Gewinn- und Verlustrechnung'!$E$9</f>
        <v>3M 2021</v>
      </c>
    </row>
    <row r="10" spans="1:5" s="88" customFormat="1" ht="19.5" customHeight="1">
      <c r="A10" s="15" t="s">
        <v>91</v>
      </c>
      <c r="B10" s="15" t="s">
        <v>94</v>
      </c>
      <c r="C10" s="46" t="str">
        <f>IF($A$3=1,$A$10,$B$10)</f>
        <v>Abgegrenzte Prämien</v>
      </c>
      <c r="D10" s="122">
        <v>1544.4104059399999</v>
      </c>
      <c r="E10" s="52">
        <v>1396.5922671200005</v>
      </c>
    </row>
    <row r="11" spans="1:5" s="88" customFormat="1" ht="19.5" customHeight="1">
      <c r="A11" s="15" t="s">
        <v>186</v>
      </c>
      <c r="B11" s="15" t="s">
        <v>187</v>
      </c>
      <c r="C11" s="47" t="str">
        <f>IF($A$3=1,$A$11,$B$11)</f>
        <v>Aufwendungen für Versicherungsfälle</v>
      </c>
      <c r="D11" s="87">
        <v>-960.28712429999996</v>
      </c>
      <c r="E11" s="53">
        <v>-871.06723041999976</v>
      </c>
    </row>
    <row r="12" spans="1:5" s="88" customFormat="1" ht="19.5" customHeight="1">
      <c r="A12" s="15" t="s">
        <v>188</v>
      </c>
      <c r="B12" s="15" t="s">
        <v>95</v>
      </c>
      <c r="C12" s="47" t="str">
        <f>IF($A$3=1,$A$12,$B$12)</f>
        <v>Aufwendungen für Versicherungsabschluss und -verwaltung</v>
      </c>
      <c r="D12" s="87">
        <v>-478.20255173999999</v>
      </c>
      <c r="E12" s="53">
        <v>-440.65881267000009</v>
      </c>
    </row>
    <row r="13" spans="1:5" s="88" customFormat="1" ht="19.5" customHeight="1" thickBot="1">
      <c r="A13" s="15" t="s">
        <v>218</v>
      </c>
      <c r="B13" s="15" t="s">
        <v>172</v>
      </c>
      <c r="C13" s="48" t="str">
        <f>IF($A$3=1,$A$13,$B$13)</f>
        <v>Sonstiges versicherungstechnisches Ergebnis</v>
      </c>
      <c r="D13" s="123">
        <v>-21.934815329999999</v>
      </c>
      <c r="E13" s="115">
        <v>-18.055572700000003</v>
      </c>
    </row>
    <row r="14" spans="1:5" s="88" customFormat="1" ht="22.5" customHeight="1">
      <c r="A14" s="15" t="s">
        <v>92</v>
      </c>
      <c r="B14" s="15" t="s">
        <v>96</v>
      </c>
      <c r="C14" s="116" t="str">
        <f>IF($A$3=1,$A$14,$B$14)</f>
        <v>Schadensatz</v>
      </c>
      <c r="D14" s="124">
        <f>-D11/D10</f>
        <v>0.62178234529281395</v>
      </c>
      <c r="E14" s="117">
        <f>-E11/E10</f>
        <v>0.62370904588801823</v>
      </c>
    </row>
    <row r="15" spans="1:5" s="88" customFormat="1" ht="22.5" customHeight="1">
      <c r="A15" s="15" t="s">
        <v>93</v>
      </c>
      <c r="B15" s="15" t="s">
        <v>97</v>
      </c>
      <c r="C15" s="118" t="str">
        <f>IF($A$3=1,$A$15,$B$15)</f>
        <v>Kostensatz</v>
      </c>
      <c r="D15" s="125">
        <f>(-D12-D13)/D10</f>
        <v>0.32383708705044184</v>
      </c>
      <c r="E15" s="119">
        <f>(-E12-E13)/E10</f>
        <v>0.32845261725238067</v>
      </c>
    </row>
    <row r="16" spans="1:5" s="88" customFormat="1" ht="22.5" customHeight="1" thickBot="1">
      <c r="A16" s="15" t="s">
        <v>0</v>
      </c>
      <c r="B16" s="15" t="s">
        <v>0</v>
      </c>
      <c r="C16" s="120" t="str">
        <f>IF($A$3=1,$A$16,$B$16)</f>
        <v>Combined Ratio</v>
      </c>
      <c r="D16" s="126">
        <f>+D14+D15</f>
        <v>0.94561943234325585</v>
      </c>
      <c r="E16" s="121">
        <f>+E14+E15</f>
        <v>0.95216166314039885</v>
      </c>
    </row>
    <row r="19" spans="3:7" s="114" customFormat="1" ht="15.6">
      <c r="C19" s="55"/>
      <c r="D19" s="129"/>
      <c r="E19" s="129"/>
      <c r="F19" s="328"/>
      <c r="G19" s="328"/>
    </row>
    <row r="20" spans="3:7" ht="24.9" customHeight="1">
      <c r="C20" s="3"/>
      <c r="D20" s="4"/>
      <c r="E20" s="4"/>
      <c r="F20" s="6"/>
      <c r="G20" s="5"/>
    </row>
    <row r="21" spans="3:7" ht="24.9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2887980</xdr:colOff>
                    <xdr:row>2</xdr:row>
                    <xdr:rowOff>22860</xdr:rowOff>
                  </from>
                  <to>
                    <xdr:col>3</xdr:col>
                    <xdr:colOff>22860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opLeftCell="C67" zoomScale="90" zoomScaleNormal="90" zoomScaleSheetLayoutView="85" workbookViewId="0">
      <selection activeCell="L89" sqref="L88:L89"/>
    </sheetView>
  </sheetViews>
  <sheetFormatPr baseColWidth="10" defaultColWidth="18.6640625" defaultRowHeight="15"/>
  <cols>
    <col min="1" max="1" width="56.44140625" style="1" hidden="1" customWidth="1"/>
    <col min="2" max="2" width="53.33203125" style="1" hidden="1" customWidth="1"/>
    <col min="3" max="3" width="78.6640625" style="1" customWidth="1"/>
    <col min="4" max="9" width="12.5546875" style="1" customWidth="1"/>
    <col min="10" max="11" width="12.44140625" style="1" customWidth="1"/>
    <col min="12" max="16384" width="18.6640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7.399999999999999">
      <c r="A7" s="9" t="s">
        <v>139</v>
      </c>
      <c r="B7" s="9" t="s">
        <v>112</v>
      </c>
      <c r="C7" s="78" t="str">
        <f>IF($A$3=1,$A7,$B7)</f>
        <v>Zusätzliche Informationen (in EUR Mio.)</v>
      </c>
      <c r="D7" s="67"/>
      <c r="E7" s="67"/>
    </row>
    <row r="8" spans="1:6" ht="17.399999999999999">
      <c r="A8" s="9"/>
      <c r="B8" s="9"/>
      <c r="C8" s="78"/>
      <c r="D8" s="67"/>
      <c r="E8" s="67"/>
    </row>
    <row r="9" spans="1:6" ht="17.399999999999999">
      <c r="A9" s="9" t="s">
        <v>169</v>
      </c>
      <c r="B9" s="9" t="s">
        <v>168</v>
      </c>
      <c r="C9" s="78" t="str">
        <f>IF($A$3=1,$A9,$B9)</f>
        <v>GuV</v>
      </c>
    </row>
    <row r="10" spans="1:6" ht="30" customHeight="1" thickBot="1">
      <c r="A10" s="10" t="s">
        <v>166</v>
      </c>
      <c r="B10" s="10" t="s">
        <v>161</v>
      </c>
      <c r="C10" s="134" t="str">
        <f>IF($A$3=1,$A10,$B10)</f>
        <v>Schaden/Unfall</v>
      </c>
      <c r="D10" s="165" t="str">
        <f>'Gewinn- und Verlustrechnung'!$D$9</f>
        <v>3M 2022</v>
      </c>
      <c r="E10" s="64" t="str">
        <f>'Gewinn- und Verlustrechnung'!$E$9</f>
        <v>3M 2021</v>
      </c>
      <c r="F10" s="166" t="s">
        <v>1</v>
      </c>
    </row>
    <row r="11" spans="1:6" ht="19.5" customHeight="1">
      <c r="A11" s="10" t="s">
        <v>182</v>
      </c>
      <c r="B11" s="10" t="s">
        <v>208</v>
      </c>
      <c r="C11" s="186" t="str">
        <f>IF($A$3=1,$A11,$B11)</f>
        <v>Verrechnete Prämien</v>
      </c>
      <c r="D11" s="247">
        <v>2317.4</v>
      </c>
      <c r="E11" s="248">
        <v>2035.9</v>
      </c>
      <c r="F11" s="247">
        <v>13.824497292614769</v>
      </c>
    </row>
    <row r="12" spans="1:6" ht="19.5" customHeight="1">
      <c r="A12" s="10" t="s">
        <v>91</v>
      </c>
      <c r="B12" s="10" t="s">
        <v>94</v>
      </c>
      <c r="C12" s="34" t="str">
        <f t="shared" ref="C12:C21" si="0">IF($A$3=1,$A12,$B12)</f>
        <v>Abgegrenzte Prämien</v>
      </c>
      <c r="D12" s="84">
        <v>1544.4</v>
      </c>
      <c r="E12" s="135">
        <v>1396.6</v>
      </c>
      <c r="F12" s="84">
        <v>10.584201438034956</v>
      </c>
    </row>
    <row r="13" spans="1:6" ht="19.5" customHeight="1">
      <c r="A13" s="10" t="s">
        <v>225</v>
      </c>
      <c r="B13" s="10" t="s">
        <v>184</v>
      </c>
      <c r="C13" s="34" t="str">
        <f t="shared" si="0"/>
        <v>Finanzergebnis exkl. Ergebnis aus Anteilen an at equity bewerteten Unternehmen</v>
      </c>
      <c r="D13" s="85">
        <v>13.2</v>
      </c>
      <c r="E13" s="136">
        <v>-6.1</v>
      </c>
      <c r="F13" s="87" t="s">
        <v>228</v>
      </c>
    </row>
    <row r="14" spans="1:6" ht="19.5" customHeight="1">
      <c r="A14" s="10" t="s">
        <v>227</v>
      </c>
      <c r="B14" s="10" t="s">
        <v>180</v>
      </c>
      <c r="C14" s="34" t="str">
        <f t="shared" si="0"/>
        <v>Ergebnis aus Anteilen an at equity bewerteten Unternehmen</v>
      </c>
      <c r="D14" s="85">
        <v>1.1000000000000001</v>
      </c>
      <c r="E14" s="136">
        <v>-1.2</v>
      </c>
      <c r="F14" s="87" t="s">
        <v>228</v>
      </c>
    </row>
    <row r="15" spans="1:6" ht="19.5" customHeight="1">
      <c r="A15" s="10" t="s">
        <v>185</v>
      </c>
      <c r="B15" s="10" t="s">
        <v>120</v>
      </c>
      <c r="C15" s="34" t="str">
        <f t="shared" si="0"/>
        <v>Sonstige Erträge</v>
      </c>
      <c r="D15" s="85">
        <v>22.6</v>
      </c>
      <c r="E15" s="136">
        <v>33.700000000000003</v>
      </c>
      <c r="F15" s="85">
        <v>-32.958505582766463</v>
      </c>
    </row>
    <row r="16" spans="1:6" ht="19.5" customHeight="1">
      <c r="A16" s="10" t="s">
        <v>186</v>
      </c>
      <c r="B16" s="10" t="s">
        <v>187</v>
      </c>
      <c r="C16" s="137" t="str">
        <f t="shared" si="0"/>
        <v>Aufwendungen für Versicherungsfälle</v>
      </c>
      <c r="D16" s="100">
        <v>-960.3</v>
      </c>
      <c r="E16" s="34">
        <v>-871.1</v>
      </c>
      <c r="F16" s="138">
        <v>10.242595607342642</v>
      </c>
    </row>
    <row r="17" spans="1:9" ht="19.5" customHeight="1">
      <c r="A17" s="10" t="s">
        <v>188</v>
      </c>
      <c r="B17" s="10" t="s">
        <v>95</v>
      </c>
      <c r="C17" s="136" t="str">
        <f t="shared" si="0"/>
        <v>Aufwendungen für Versicherungsabschluss und -verwaltung</v>
      </c>
      <c r="D17" s="100">
        <v>-478.2</v>
      </c>
      <c r="E17" s="34">
        <v>-440.7</v>
      </c>
      <c r="F17" s="85">
        <v>8.5199110945990633</v>
      </c>
    </row>
    <row r="18" spans="1:9" ht="19.5" customHeight="1">
      <c r="A18" s="10" t="s">
        <v>189</v>
      </c>
      <c r="B18" s="10" t="s">
        <v>131</v>
      </c>
      <c r="C18" s="136" t="str">
        <f t="shared" si="0"/>
        <v>Sonstige Aufwendungen</v>
      </c>
      <c r="D18" s="100">
        <v>-50.6</v>
      </c>
      <c r="E18" s="34">
        <v>-52.7</v>
      </c>
      <c r="F18" s="87">
        <v>-3.9916373764560698</v>
      </c>
    </row>
    <row r="19" spans="1:9" ht="22.5" customHeight="1">
      <c r="A19" s="10" t="s">
        <v>209</v>
      </c>
      <c r="B19" s="10" t="s">
        <v>215</v>
      </c>
      <c r="C19" s="203" t="str">
        <f t="shared" si="0"/>
        <v>Operatives Gruppenergebnis</v>
      </c>
      <c r="D19" s="204">
        <v>92.2</v>
      </c>
      <c r="E19" s="205">
        <v>58.5</v>
      </c>
      <c r="F19" s="204">
        <v>57.692410543594264</v>
      </c>
    </row>
    <row r="20" spans="1:9" ht="22.5" customHeight="1">
      <c r="A20" s="10" t="s">
        <v>211</v>
      </c>
      <c r="B20" s="10" t="s">
        <v>212</v>
      </c>
      <c r="C20" s="209" t="str">
        <f t="shared" si="0"/>
        <v>Anpassungen</v>
      </c>
      <c r="D20" s="210">
        <v>0</v>
      </c>
      <c r="E20" s="211">
        <v>0</v>
      </c>
      <c r="F20" s="258" t="s">
        <v>228</v>
      </c>
    </row>
    <row r="21" spans="1:9" ht="30" customHeight="1" thickBot="1">
      <c r="A21" s="10" t="s">
        <v>173</v>
      </c>
      <c r="B21" s="10" t="s">
        <v>174</v>
      </c>
      <c r="C21" s="206" t="str">
        <f t="shared" si="0"/>
        <v>Ergebnis vor Steuern</v>
      </c>
      <c r="D21" s="207">
        <v>92.2</v>
      </c>
      <c r="E21" s="208">
        <v>58.5</v>
      </c>
      <c r="F21" s="207">
        <v>57.692410543594264</v>
      </c>
    </row>
    <row r="22" spans="1:9" s="169" customFormat="1" ht="13.8">
      <c r="A22" s="10"/>
      <c r="B22" s="10"/>
      <c r="C22" s="173"/>
      <c r="E22" s="170"/>
      <c r="G22" s="170"/>
      <c r="I22" s="184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399999999999999" customHeight="1">
      <c r="A30" s="9" t="s">
        <v>169</v>
      </c>
      <c r="B30" s="9" t="s">
        <v>168</v>
      </c>
      <c r="C30" s="78" t="str">
        <f>IF($A$3=1,$A30,$B30)</f>
        <v>GuV</v>
      </c>
    </row>
    <row r="31" spans="1:9" ht="30" customHeight="1" thickBot="1">
      <c r="A31" s="10" t="s">
        <v>165</v>
      </c>
      <c r="B31" s="10" t="s">
        <v>162</v>
      </c>
      <c r="C31" s="134" t="str">
        <f>IF($A$3=1,$A31,$B31)</f>
        <v>Leben</v>
      </c>
      <c r="D31" s="165" t="str">
        <f>'Gewinn- und Verlustrechnung'!$D$9</f>
        <v>3M 2022</v>
      </c>
      <c r="E31" s="64" t="str">
        <f>'Gewinn- und Verlustrechnung'!$E$9</f>
        <v>3M 2021</v>
      </c>
      <c r="F31" s="166" t="s">
        <v>1</v>
      </c>
    </row>
    <row r="32" spans="1:9" ht="19.5" customHeight="1">
      <c r="A32" s="10" t="s">
        <v>182</v>
      </c>
      <c r="B32" s="10" t="s">
        <v>208</v>
      </c>
      <c r="C32" s="186" t="str">
        <f>IF($A$3=1,$A32,$B32)</f>
        <v>Verrechnete Prämien</v>
      </c>
      <c r="D32" s="247">
        <v>965.3</v>
      </c>
      <c r="E32" s="248">
        <v>914.9</v>
      </c>
      <c r="F32" s="247">
        <v>5.5094813293227851</v>
      </c>
    </row>
    <row r="33" spans="1:9" ht="19.5" customHeight="1">
      <c r="A33" s="10" t="s">
        <v>91</v>
      </c>
      <c r="B33" s="10" t="s">
        <v>94</v>
      </c>
      <c r="C33" s="34" t="str">
        <f t="shared" ref="C33:C42" si="1">IF($A$3=1,$A33,$B33)</f>
        <v>Abgegrenzte Prämien</v>
      </c>
      <c r="D33" s="84">
        <v>928.1</v>
      </c>
      <c r="E33" s="135">
        <v>880.2</v>
      </c>
      <c r="F33" s="84">
        <v>5.440675635336456</v>
      </c>
    </row>
    <row r="34" spans="1:9" ht="19.5" customHeight="1">
      <c r="A34" s="10" t="s">
        <v>225</v>
      </c>
      <c r="B34" s="10" t="s">
        <v>184</v>
      </c>
      <c r="C34" s="34" t="str">
        <f t="shared" si="1"/>
        <v>Finanzergebnis exkl. Ergebnis aus Anteilen an at equity bewerteten Unternehmen</v>
      </c>
      <c r="D34" s="85">
        <v>141</v>
      </c>
      <c r="E34" s="136">
        <v>173.4</v>
      </c>
      <c r="F34" s="85">
        <v>-18.70318315255939</v>
      </c>
    </row>
    <row r="35" spans="1:9" ht="19.5" customHeight="1">
      <c r="A35" s="10" t="s">
        <v>227</v>
      </c>
      <c r="B35" s="10" t="s">
        <v>180</v>
      </c>
      <c r="C35" s="34" t="str">
        <f t="shared" si="1"/>
        <v>Ergebnis aus Anteilen an at equity bewerteten Unternehmen</v>
      </c>
      <c r="D35" s="85">
        <v>-1.3</v>
      </c>
      <c r="E35" s="136">
        <v>-1.1000000000000001</v>
      </c>
      <c r="F35" s="85">
        <v>24.094285044023977</v>
      </c>
    </row>
    <row r="36" spans="1:9" ht="19.5" customHeight="1">
      <c r="A36" s="10" t="s">
        <v>185</v>
      </c>
      <c r="B36" s="10" t="s">
        <v>120</v>
      </c>
      <c r="C36" s="34" t="str">
        <f t="shared" si="1"/>
        <v>Sonstige Erträge</v>
      </c>
      <c r="D36" s="85">
        <v>9.9</v>
      </c>
      <c r="E36" s="136">
        <v>24.2</v>
      </c>
      <c r="F36" s="85">
        <v>-59.321570644922936</v>
      </c>
    </row>
    <row r="37" spans="1:9" ht="19.5" customHeight="1">
      <c r="A37" s="10" t="s">
        <v>186</v>
      </c>
      <c r="B37" s="10" t="s">
        <v>187</v>
      </c>
      <c r="C37" s="137" t="str">
        <f t="shared" si="1"/>
        <v>Aufwendungen für Versicherungsfälle</v>
      </c>
      <c r="D37" s="100">
        <v>-852</v>
      </c>
      <c r="E37" s="34">
        <v>-840.5</v>
      </c>
      <c r="F37" s="138">
        <v>1.3663363334197376</v>
      </c>
    </row>
    <row r="38" spans="1:9" ht="19.5" customHeight="1">
      <c r="A38" s="10" t="s">
        <v>188</v>
      </c>
      <c r="B38" s="10" t="s">
        <v>95</v>
      </c>
      <c r="C38" s="136" t="str">
        <f t="shared" si="1"/>
        <v>Aufwendungen für Versicherungsabschluss und -verwaltung</v>
      </c>
      <c r="D38" s="100">
        <v>-172.2</v>
      </c>
      <c r="E38" s="34">
        <v>-164.9</v>
      </c>
      <c r="F38" s="85">
        <v>4.4352853036624396</v>
      </c>
    </row>
    <row r="39" spans="1:9" ht="19.5" customHeight="1">
      <c r="A39" s="10" t="s">
        <v>189</v>
      </c>
      <c r="B39" s="10" t="s">
        <v>131</v>
      </c>
      <c r="C39" s="136" t="str">
        <f t="shared" si="1"/>
        <v>Sonstige Aufwendungen</v>
      </c>
      <c r="D39" s="100">
        <v>-17</v>
      </c>
      <c r="E39" s="34">
        <v>-16.7</v>
      </c>
      <c r="F39" s="87">
        <v>1.7859814626398629</v>
      </c>
    </row>
    <row r="40" spans="1:9" ht="22.5" customHeight="1">
      <c r="A40" s="10" t="s">
        <v>209</v>
      </c>
      <c r="B40" s="10" t="s">
        <v>210</v>
      </c>
      <c r="C40" s="203" t="str">
        <f t="shared" si="1"/>
        <v>Operatives Gruppenergebnis</v>
      </c>
      <c r="D40" s="204">
        <v>36.4</v>
      </c>
      <c r="E40" s="205">
        <v>54.6</v>
      </c>
      <c r="F40" s="204">
        <v>-33.422971316625919</v>
      </c>
    </row>
    <row r="41" spans="1:9" ht="19.5" customHeight="1">
      <c r="A41" s="10" t="s">
        <v>211</v>
      </c>
      <c r="B41" s="10" t="s">
        <v>212</v>
      </c>
      <c r="C41" s="209" t="str">
        <f t="shared" si="1"/>
        <v>Anpassungen</v>
      </c>
      <c r="D41" s="210">
        <v>0</v>
      </c>
      <c r="E41" s="211">
        <v>0</v>
      </c>
      <c r="F41" s="258" t="s">
        <v>228</v>
      </c>
    </row>
    <row r="42" spans="1:9" s="169" customFormat="1" ht="30" customHeight="1" thickBot="1">
      <c r="A42" s="10" t="s">
        <v>173</v>
      </c>
      <c r="B42" s="10" t="s">
        <v>174</v>
      </c>
      <c r="C42" s="206" t="str">
        <f t="shared" si="1"/>
        <v>Ergebnis vor Steuern</v>
      </c>
      <c r="D42" s="207">
        <v>36.4</v>
      </c>
      <c r="E42" s="208">
        <v>54.6</v>
      </c>
      <c r="F42" s="207">
        <v>-33.422971316625919</v>
      </c>
      <c r="G42" s="170"/>
      <c r="I42" s="184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7.399999999999999">
      <c r="A51" s="9" t="s">
        <v>169</v>
      </c>
      <c r="B51" s="9" t="s">
        <v>168</v>
      </c>
      <c r="C51" s="78" t="str">
        <f>IF($A$3=1,$A51,$B51)</f>
        <v>GuV</v>
      </c>
    </row>
    <row r="52" spans="1:9" ht="30" customHeight="1" thickBot="1">
      <c r="A52" s="10" t="s">
        <v>164</v>
      </c>
      <c r="B52" s="10" t="s">
        <v>163</v>
      </c>
      <c r="C52" s="134" t="str">
        <f>IF($A$3=1,$A52,$B52)</f>
        <v>Kranken</v>
      </c>
      <c r="D52" s="165" t="str">
        <f>'Gewinn- und Verlustrechnung'!$D$9</f>
        <v>3M 2022</v>
      </c>
      <c r="E52" s="64" t="str">
        <f>'Gewinn- und Verlustrechnung'!$E$9</f>
        <v>3M 2021</v>
      </c>
      <c r="F52" s="166" t="s">
        <v>1</v>
      </c>
    </row>
    <row r="53" spans="1:9" ht="19.5" customHeight="1">
      <c r="A53" s="10" t="s">
        <v>182</v>
      </c>
      <c r="B53" s="10" t="s">
        <v>208</v>
      </c>
      <c r="C53" s="186" t="str">
        <f>IF($A$3=1,$A53,$B53)</f>
        <v>Verrechnete Prämien</v>
      </c>
      <c r="D53" s="247">
        <v>172.1</v>
      </c>
      <c r="E53" s="248">
        <v>156.1</v>
      </c>
      <c r="F53" s="247">
        <v>10.261746730867971</v>
      </c>
    </row>
    <row r="54" spans="1:9" ht="19.5" customHeight="1">
      <c r="A54" s="10" t="s">
        <v>91</v>
      </c>
      <c r="B54" s="10" t="s">
        <v>94</v>
      </c>
      <c r="C54" s="34" t="str">
        <f t="shared" ref="C54:C63" si="2">IF($A$3=1,$A54,$B54)</f>
        <v>Abgegrenzte Prämien</v>
      </c>
      <c r="D54" s="84">
        <v>149.5</v>
      </c>
      <c r="E54" s="135">
        <v>139.5</v>
      </c>
      <c r="F54" s="84">
        <v>7.1451337311291274</v>
      </c>
    </row>
    <row r="55" spans="1:9" ht="19.5" customHeight="1">
      <c r="A55" s="10" t="s">
        <v>225</v>
      </c>
      <c r="B55" s="10" t="s">
        <v>184</v>
      </c>
      <c r="C55" s="34" t="str">
        <f t="shared" si="2"/>
        <v>Finanzergebnis exkl. Ergebnis aus Anteilen an at equity bewerteten Unternehmen</v>
      </c>
      <c r="D55" s="85">
        <v>-6</v>
      </c>
      <c r="E55" s="136">
        <v>8.5</v>
      </c>
      <c r="F55" s="87" t="s">
        <v>228</v>
      </c>
    </row>
    <row r="56" spans="1:9" ht="19.5" customHeight="1">
      <c r="A56" s="10" t="s">
        <v>227</v>
      </c>
      <c r="B56" s="10" t="s">
        <v>180</v>
      </c>
      <c r="C56" s="34" t="str">
        <f t="shared" si="2"/>
        <v>Ergebnis aus Anteilen an at equity bewerteten Unternehmen</v>
      </c>
      <c r="D56" s="85">
        <v>0</v>
      </c>
      <c r="E56" s="136">
        <v>0</v>
      </c>
      <c r="F56" s="87" t="s">
        <v>228</v>
      </c>
    </row>
    <row r="57" spans="1:9" ht="19.5" customHeight="1">
      <c r="A57" s="10" t="s">
        <v>185</v>
      </c>
      <c r="B57" s="10" t="s">
        <v>120</v>
      </c>
      <c r="C57" s="34" t="str">
        <f t="shared" si="2"/>
        <v>Sonstige Erträge</v>
      </c>
      <c r="D57" s="85">
        <v>0.3</v>
      </c>
      <c r="E57" s="136">
        <v>0.5</v>
      </c>
      <c r="F57" s="87">
        <v>-37.487181543820491</v>
      </c>
    </row>
    <row r="58" spans="1:9" ht="19.5" customHeight="1">
      <c r="A58" s="10" t="s">
        <v>186</v>
      </c>
      <c r="B58" s="10" t="s">
        <v>187</v>
      </c>
      <c r="C58" s="137" t="str">
        <f t="shared" si="2"/>
        <v>Aufwendungen für Versicherungsfälle</v>
      </c>
      <c r="D58" s="100">
        <v>-123.3</v>
      </c>
      <c r="E58" s="34">
        <v>-111</v>
      </c>
      <c r="F58" s="122">
        <v>11.094731939276215</v>
      </c>
    </row>
    <row r="59" spans="1:9" ht="19.5" customHeight="1">
      <c r="A59" s="10" t="s">
        <v>188</v>
      </c>
      <c r="B59" s="10" t="s">
        <v>95</v>
      </c>
      <c r="C59" s="136" t="str">
        <f t="shared" si="2"/>
        <v>Aufwendungen für Versicherungsabschluss und -verwaltung</v>
      </c>
      <c r="D59" s="100">
        <v>-24.9</v>
      </c>
      <c r="E59" s="34">
        <v>-22.1</v>
      </c>
      <c r="F59" s="87">
        <v>12.667241959920418</v>
      </c>
    </row>
    <row r="60" spans="1:9" ht="19.5" customHeight="1">
      <c r="A60" s="10" t="s">
        <v>189</v>
      </c>
      <c r="B60" s="10" t="s">
        <v>131</v>
      </c>
      <c r="C60" s="136" t="str">
        <f t="shared" si="2"/>
        <v>Sonstige Aufwendungen</v>
      </c>
      <c r="D60" s="100">
        <v>-0.4</v>
      </c>
      <c r="E60" s="34">
        <v>-0.6</v>
      </c>
      <c r="F60" s="87">
        <v>-35.042718076097479</v>
      </c>
    </row>
    <row r="61" spans="1:9" ht="22.5" customHeight="1">
      <c r="A61" s="10" t="s">
        <v>209</v>
      </c>
      <c r="B61" s="10" t="s">
        <v>210</v>
      </c>
      <c r="C61" s="203" t="str">
        <f t="shared" si="2"/>
        <v>Operatives Gruppenergebnis</v>
      </c>
      <c r="D61" s="204">
        <v>-4.8</v>
      </c>
      <c r="E61" s="205">
        <v>14.9</v>
      </c>
      <c r="F61" s="259" t="s">
        <v>228</v>
      </c>
    </row>
    <row r="62" spans="1:9" ht="19.5" customHeight="1">
      <c r="A62" s="10" t="s">
        <v>211</v>
      </c>
      <c r="B62" s="10" t="s">
        <v>212</v>
      </c>
      <c r="C62" s="209" t="str">
        <f t="shared" si="2"/>
        <v>Anpassungen</v>
      </c>
      <c r="D62" s="210">
        <v>0</v>
      </c>
      <c r="E62" s="211">
        <v>0</v>
      </c>
      <c r="F62" s="258" t="s">
        <v>228</v>
      </c>
    </row>
    <row r="63" spans="1:9" s="169" customFormat="1" ht="30" customHeight="1" thickBot="1">
      <c r="A63" s="10" t="s">
        <v>173</v>
      </c>
      <c r="B63" s="10" t="s">
        <v>174</v>
      </c>
      <c r="C63" s="206" t="str">
        <f t="shared" si="2"/>
        <v>Ergebnis vor Steuern</v>
      </c>
      <c r="D63" s="207">
        <v>-4.8</v>
      </c>
      <c r="E63" s="208">
        <v>14.9</v>
      </c>
      <c r="F63" s="320" t="s">
        <v>228</v>
      </c>
      <c r="G63" s="170"/>
      <c r="I63" s="184"/>
    </row>
    <row r="69" spans="1:11" ht="15.6">
      <c r="D69" s="171"/>
    </row>
    <row r="71" spans="1:11" ht="17.399999999999999">
      <c r="A71" s="1" t="s">
        <v>141</v>
      </c>
      <c r="B71" s="1" t="s">
        <v>140</v>
      </c>
      <c r="C71" s="78" t="str">
        <f>IF($A$3=1,$A71,$B71)</f>
        <v>Finanzergebnis in € Tausend</v>
      </c>
    </row>
    <row r="73" spans="1:11">
      <c r="A73" s="10" t="s">
        <v>113</v>
      </c>
      <c r="B73" s="10" t="s">
        <v>114</v>
      </c>
      <c r="C73" s="139" t="str">
        <f t="shared" ref="C73:C79" si="3">IF($A$3=1,$A73,$B73)</f>
        <v>Erträge</v>
      </c>
      <c r="D73" s="329" t="str">
        <f>IF($A$3=1,$A10,$B10)</f>
        <v>Schaden/Unfall</v>
      </c>
      <c r="E73" s="329"/>
      <c r="F73" s="329" t="str">
        <f>IF($A$3=1,$A31,$B31)</f>
        <v>Leben</v>
      </c>
      <c r="G73" s="329"/>
      <c r="H73" s="329" t="str">
        <f>IF($A$3=1,$A52,$B52)</f>
        <v>Kranken</v>
      </c>
      <c r="I73" s="329" t="str">
        <f t="shared" ref="I73" si="4">IF($A$3=1,$A73,$B73)</f>
        <v>Erträge</v>
      </c>
      <c r="J73" s="329" t="s">
        <v>68</v>
      </c>
      <c r="K73" s="329"/>
    </row>
    <row r="74" spans="1:11" ht="15.6" thickBot="1">
      <c r="A74" s="10" t="s">
        <v>115</v>
      </c>
      <c r="B74" s="10" t="s">
        <v>115</v>
      </c>
      <c r="C74" s="140" t="str">
        <f t="shared" si="3"/>
        <v>in € '000</v>
      </c>
      <c r="D74" s="141" t="str">
        <f>'Gewinn- und Verlustrechnung'!$D$9</f>
        <v>3M 2022</v>
      </c>
      <c r="E74" s="142" t="str">
        <f>'Gewinn- und Verlustrechnung'!$E$9</f>
        <v>3M 2021</v>
      </c>
      <c r="F74" s="141" t="str">
        <f>'Gewinn- und Verlustrechnung'!$D$9</f>
        <v>3M 2022</v>
      </c>
      <c r="G74" s="142" t="str">
        <f>'Gewinn- und Verlustrechnung'!$E$9</f>
        <v>3M 2021</v>
      </c>
      <c r="H74" s="141" t="str">
        <f>'Gewinn- und Verlustrechnung'!$D$9</f>
        <v>3M 2022</v>
      </c>
      <c r="I74" s="142" t="str">
        <f>'Gewinn- und Verlustrechnung'!$E$9</f>
        <v>3M 2021</v>
      </c>
      <c r="J74" s="141" t="str">
        <f>'Gewinn- und Verlustrechnung'!$D$9</f>
        <v>3M 2022</v>
      </c>
      <c r="K74" s="142" t="str">
        <f>'Gewinn- und Verlustrechnung'!$E$9</f>
        <v>3M 2021</v>
      </c>
    </row>
    <row r="75" spans="1:11">
      <c r="A75" s="10" t="s">
        <v>116</v>
      </c>
      <c r="B75" s="10" t="s">
        <v>117</v>
      </c>
      <c r="C75" s="143" t="str">
        <f t="shared" si="3"/>
        <v>Laufende Erträge</v>
      </c>
      <c r="D75" s="144">
        <v>65241.4</v>
      </c>
      <c r="E75" s="149">
        <v>57695.199999999997</v>
      </c>
      <c r="F75" s="144">
        <v>150483.5</v>
      </c>
      <c r="G75" s="145">
        <v>157036.4</v>
      </c>
      <c r="H75" s="144">
        <v>11012.3</v>
      </c>
      <c r="I75" s="145">
        <v>11499.6</v>
      </c>
      <c r="J75" s="144">
        <v>226737.2</v>
      </c>
      <c r="K75" s="146">
        <f>E75+G75+I75</f>
        <v>226231.19999999998</v>
      </c>
    </row>
    <row r="76" spans="1:11">
      <c r="A76" s="10" t="s">
        <v>118</v>
      </c>
      <c r="B76" s="10" t="s">
        <v>119</v>
      </c>
      <c r="C76" s="147" t="str">
        <f t="shared" si="3"/>
        <v>Erträge aus Zuschreibungen</v>
      </c>
      <c r="D76" s="148">
        <v>10206.1</v>
      </c>
      <c r="E76" s="149">
        <v>2632.6</v>
      </c>
      <c r="F76" s="148">
        <v>3261.4</v>
      </c>
      <c r="G76" s="149">
        <v>2193.6999999999998</v>
      </c>
      <c r="H76" s="148">
        <v>0</v>
      </c>
      <c r="I76" s="149">
        <v>0</v>
      </c>
      <c r="J76" s="144">
        <v>13467.5</v>
      </c>
      <c r="K76" s="146">
        <f t="shared" ref="K76:K77" si="5">E76+G76+I76</f>
        <v>4826.2999999999993</v>
      </c>
    </row>
    <row r="77" spans="1:11">
      <c r="A77" s="10" t="s">
        <v>219</v>
      </c>
      <c r="B77" s="10" t="s">
        <v>221</v>
      </c>
      <c r="C77" s="150" t="str">
        <f t="shared" si="3"/>
        <v>Gewinn aus Abgang von Kapitalanlagen</v>
      </c>
      <c r="D77" s="148">
        <v>8846.4</v>
      </c>
      <c r="E77" s="149">
        <v>13740.1</v>
      </c>
      <c r="F77" s="148">
        <v>30085.1</v>
      </c>
      <c r="G77" s="149">
        <v>26408</v>
      </c>
      <c r="H77" s="148">
        <v>15010.5</v>
      </c>
      <c r="I77" s="149">
        <v>22.5</v>
      </c>
      <c r="J77" s="144">
        <v>53942</v>
      </c>
      <c r="K77" s="146">
        <f t="shared" si="5"/>
        <v>40170.6</v>
      </c>
    </row>
    <row r="78" spans="1:11">
      <c r="A78" s="10" t="s">
        <v>185</v>
      </c>
      <c r="B78" s="10" t="s">
        <v>120</v>
      </c>
      <c r="C78" s="151" t="str">
        <f t="shared" si="3"/>
        <v>Sonstige Erträge</v>
      </c>
      <c r="D78" s="153">
        <v>9945.1</v>
      </c>
      <c r="E78" s="152">
        <v>7805.1</v>
      </c>
      <c r="F78" s="153">
        <v>17217.400000000001</v>
      </c>
      <c r="G78" s="152">
        <v>13849.1</v>
      </c>
      <c r="H78" s="153">
        <v>3.2</v>
      </c>
      <c r="I78" s="152">
        <v>22.4</v>
      </c>
      <c r="J78" s="144">
        <v>27165.7</v>
      </c>
      <c r="K78" s="146">
        <f>E78+G78+I78</f>
        <v>21676.600000000002</v>
      </c>
    </row>
    <row r="79" spans="1:11">
      <c r="A79" s="10" t="s">
        <v>9</v>
      </c>
      <c r="B79" s="10" t="s">
        <v>121</v>
      </c>
      <c r="C79" s="154" t="str">
        <f t="shared" si="3"/>
        <v>Summe Erträge</v>
      </c>
      <c r="D79" s="155">
        <v>94239</v>
      </c>
      <c r="E79" s="156">
        <v>81873</v>
      </c>
      <c r="F79" s="155">
        <v>201047.3</v>
      </c>
      <c r="G79" s="156">
        <v>199487.3</v>
      </c>
      <c r="H79" s="155">
        <v>26026.1</v>
      </c>
      <c r="I79" s="156">
        <v>11544.6</v>
      </c>
      <c r="J79" s="155">
        <v>321312.40000000002</v>
      </c>
      <c r="K79" s="156">
        <f t="shared" ref="K79" si="6">++SUM(K75:K78)</f>
        <v>292904.69999999995</v>
      </c>
    </row>
    <row r="80" spans="1:11">
      <c r="A80" s="10"/>
      <c r="B80" s="10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2">
      <c r="A81" s="10" t="s">
        <v>122</v>
      </c>
      <c r="B81" s="10" t="s">
        <v>123</v>
      </c>
      <c r="C81" s="139" t="str">
        <f t="shared" ref="C81:C92" si="7">IF($A$3=1,$A81,$B81)</f>
        <v>Aufwendungen</v>
      </c>
      <c r="D81" s="329"/>
      <c r="E81" s="329"/>
      <c r="F81" s="329"/>
      <c r="G81" s="329"/>
      <c r="H81" s="329"/>
      <c r="I81" s="329"/>
      <c r="J81" s="330" t="s">
        <v>68</v>
      </c>
      <c r="K81" s="330"/>
    </row>
    <row r="82" spans="1:12" ht="15.6" thickBot="1">
      <c r="A82" s="10" t="s">
        <v>115</v>
      </c>
      <c r="B82" s="10" t="s">
        <v>115</v>
      </c>
      <c r="C82" s="140" t="str">
        <f t="shared" si="7"/>
        <v>in € '000</v>
      </c>
      <c r="D82" s="141" t="str">
        <f>'Gewinn- und Verlustrechnung'!$D$9</f>
        <v>3M 2022</v>
      </c>
      <c r="E82" s="142" t="str">
        <f>'Gewinn- und Verlustrechnung'!$E$9</f>
        <v>3M 2021</v>
      </c>
      <c r="F82" s="141" t="str">
        <f>'Gewinn- und Verlustrechnung'!$D$9</f>
        <v>3M 2022</v>
      </c>
      <c r="G82" s="142" t="str">
        <f>'Gewinn- und Verlustrechnung'!$E$9</f>
        <v>3M 2021</v>
      </c>
      <c r="H82" s="141" t="str">
        <f>'Gewinn- und Verlustrechnung'!$D$9</f>
        <v>3M 2022</v>
      </c>
      <c r="I82" s="142" t="str">
        <f>'Gewinn- und Verlustrechnung'!$E$9</f>
        <v>3M 2021</v>
      </c>
      <c r="J82" s="141" t="str">
        <f>'Gewinn- und Verlustrechnung'!$D$9</f>
        <v>3M 2022</v>
      </c>
      <c r="K82" s="142" t="str">
        <f>'Gewinn- und Verlustrechnung'!$E$9</f>
        <v>3M 2021</v>
      </c>
    </row>
    <row r="83" spans="1:12">
      <c r="A83" s="10" t="s">
        <v>124</v>
      </c>
      <c r="B83" s="10" t="s">
        <v>125</v>
      </c>
      <c r="C83" s="147" t="str">
        <f t="shared" si="7"/>
        <v>Abschreibungen von Kapitalanlagen</v>
      </c>
      <c r="D83" s="168">
        <v>-12825.6</v>
      </c>
      <c r="E83" s="149">
        <v>-8584</v>
      </c>
      <c r="F83" s="168">
        <v>-12285.8</v>
      </c>
      <c r="G83" s="149">
        <v>-10583.2</v>
      </c>
      <c r="H83" s="168">
        <v>-1929.4</v>
      </c>
      <c r="I83" s="149">
        <v>-1910</v>
      </c>
      <c r="J83" s="144">
        <v>-27040.799999999999</v>
      </c>
      <c r="K83" s="146">
        <f>E83+G83+I83</f>
        <v>-21077.200000000001</v>
      </c>
      <c r="L83" s="167"/>
    </row>
    <row r="84" spans="1:12">
      <c r="A84" s="10" t="s">
        <v>167</v>
      </c>
      <c r="B84" s="10" t="s">
        <v>217</v>
      </c>
      <c r="C84" s="172" t="str">
        <f t="shared" si="7"/>
        <v>davon Wertminderungen von Kapitalanlagen</v>
      </c>
      <c r="D84" s="148">
        <v>-5.5</v>
      </c>
      <c r="E84" s="149">
        <v>-18.100000000000001</v>
      </c>
      <c r="F84" s="168">
        <v>-50.4</v>
      </c>
      <c r="G84" s="149">
        <v>-151.6</v>
      </c>
      <c r="H84" s="168">
        <v>-2</v>
      </c>
      <c r="I84" s="149">
        <v>0</v>
      </c>
      <c r="J84" s="144">
        <v>-57.8</v>
      </c>
      <c r="K84" s="146">
        <f t="shared" ref="K84:K85" si="8">E84+G84+I84</f>
        <v>-169.7</v>
      </c>
      <c r="L84" s="167"/>
    </row>
    <row r="85" spans="1:12">
      <c r="A85" s="10" t="s">
        <v>126</v>
      </c>
      <c r="B85" s="10" t="s">
        <v>127</v>
      </c>
      <c r="C85" s="147" t="str">
        <f t="shared" si="7"/>
        <v>Währungsänderungen</v>
      </c>
      <c r="D85" s="148">
        <v>-1220.7</v>
      </c>
      <c r="E85" s="149">
        <v>-4135.8</v>
      </c>
      <c r="F85" s="148">
        <v>2296.5</v>
      </c>
      <c r="G85" s="149">
        <v>2876.2</v>
      </c>
      <c r="H85" s="148">
        <v>1.8</v>
      </c>
      <c r="I85" s="149">
        <v>21.2</v>
      </c>
      <c r="J85" s="144">
        <v>1077.5999999999999</v>
      </c>
      <c r="K85" s="146">
        <f t="shared" si="8"/>
        <v>-1238.4000000000003</v>
      </c>
    </row>
    <row r="86" spans="1:12">
      <c r="A86" s="10" t="s">
        <v>220</v>
      </c>
      <c r="B86" s="10" t="s">
        <v>222</v>
      </c>
      <c r="C86" s="147" t="str">
        <f t="shared" si="7"/>
        <v>Verluste aus Abgang von Kapitalanlagen</v>
      </c>
      <c r="D86" s="148">
        <v>-1477.7</v>
      </c>
      <c r="E86" s="149">
        <v>-751.5</v>
      </c>
      <c r="F86" s="148">
        <v>-6510.3</v>
      </c>
      <c r="G86" s="149">
        <v>-1883.5</v>
      </c>
      <c r="H86" s="148">
        <v>-13.5</v>
      </c>
      <c r="I86" s="149">
        <v>-6.5</v>
      </c>
      <c r="J86" s="144">
        <v>-8001.5</v>
      </c>
      <c r="K86" s="146">
        <f>E86+G86+I86</f>
        <v>-2641.5</v>
      </c>
    </row>
    <row r="87" spans="1:12">
      <c r="A87" s="10" t="s">
        <v>128</v>
      </c>
      <c r="B87" s="10" t="s">
        <v>129</v>
      </c>
      <c r="C87" s="147" t="str">
        <f t="shared" si="7"/>
        <v>Zinsaufwendungen</v>
      </c>
      <c r="D87" s="148">
        <v>-19376.099999999999</v>
      </c>
      <c r="E87" s="149">
        <v>-17834.3</v>
      </c>
      <c r="F87" s="148">
        <v>-4845</v>
      </c>
      <c r="G87" s="149">
        <v>-5404.4</v>
      </c>
      <c r="H87" s="148">
        <v>-263.7</v>
      </c>
      <c r="I87" s="149">
        <v>-303</v>
      </c>
      <c r="J87" s="144">
        <v>-24484.799999999999</v>
      </c>
      <c r="K87" s="146">
        <f t="shared" ref="K87:K88" si="9">E87+G87+I87</f>
        <v>-23541.699999999997</v>
      </c>
    </row>
    <row r="88" spans="1:12">
      <c r="A88" s="10" t="s">
        <v>130</v>
      </c>
      <c r="B88" s="10" t="s">
        <v>131</v>
      </c>
      <c r="C88" s="147" t="str">
        <f t="shared" si="7"/>
        <v>Übrige Aufwendungen</v>
      </c>
      <c r="D88" s="148">
        <v>-46137.9</v>
      </c>
      <c r="E88" s="149">
        <v>-56717.2</v>
      </c>
      <c r="F88" s="148">
        <v>-38747</v>
      </c>
      <c r="G88" s="149">
        <v>-11108.3</v>
      </c>
      <c r="H88" s="148">
        <v>-29843.8</v>
      </c>
      <c r="I88" s="149">
        <v>-800.6</v>
      </c>
      <c r="J88" s="144">
        <v>-114728.6</v>
      </c>
      <c r="K88" s="146">
        <f t="shared" si="9"/>
        <v>-68626.100000000006</v>
      </c>
    </row>
    <row r="89" spans="1:12" ht="15.6" thickBot="1">
      <c r="A89" s="10" t="s">
        <v>10</v>
      </c>
      <c r="B89" s="10" t="s">
        <v>132</v>
      </c>
      <c r="C89" s="154" t="str">
        <f t="shared" si="7"/>
        <v>Summe Aufwendungen</v>
      </c>
      <c r="D89" s="155">
        <v>-81037.899999999994</v>
      </c>
      <c r="E89" s="156">
        <v>-88022.7</v>
      </c>
      <c r="F89" s="155">
        <v>-60091.6</v>
      </c>
      <c r="G89" s="156">
        <v>-26103.200000000001</v>
      </c>
      <c r="H89" s="155">
        <v>-32048.6</v>
      </c>
      <c r="I89" s="156">
        <v>-2998.9</v>
      </c>
      <c r="J89" s="144">
        <v>-173178.10000000003</v>
      </c>
      <c r="K89" s="146">
        <f t="shared" ref="K89" si="10">+SUBTOTAL(9,K83:K88)-K84</f>
        <v>-117124.90000000001</v>
      </c>
    </row>
    <row r="90" spans="1:12" ht="15.6" thickBot="1">
      <c r="A90" s="10" t="s">
        <v>157</v>
      </c>
      <c r="B90" s="10" t="s">
        <v>158</v>
      </c>
      <c r="C90" s="249" t="str">
        <f t="shared" si="7"/>
        <v>Summe Finanzergebnis (exkl. at equity)</v>
      </c>
      <c r="D90" s="158">
        <v>13201.1</v>
      </c>
      <c r="E90" s="159">
        <v>-6149.7</v>
      </c>
      <c r="F90" s="158">
        <v>140955.79999999999</v>
      </c>
      <c r="G90" s="159">
        <v>173384.1</v>
      </c>
      <c r="H90" s="158">
        <v>-6022.5</v>
      </c>
      <c r="I90" s="159">
        <v>8545.7000000000007</v>
      </c>
      <c r="J90" s="158">
        <v>148134.39999999999</v>
      </c>
      <c r="K90" s="159">
        <f>++K79+K89</f>
        <v>175779.79999999993</v>
      </c>
    </row>
    <row r="91" spans="1:12" ht="15.6" thickBot="1">
      <c r="A91" s="250" t="s">
        <v>227</v>
      </c>
      <c r="B91" s="10" t="s">
        <v>180</v>
      </c>
      <c r="C91" s="181" t="str">
        <f>IF($A$3=1,$A91,$B91)</f>
        <v>Ergebnis aus Anteilen an at equity bewerteten Unternehmen</v>
      </c>
      <c r="D91" s="182">
        <v>1120.5999999999999</v>
      </c>
      <c r="E91" s="182">
        <v>-1203.5</v>
      </c>
      <c r="F91" s="182">
        <v>-1313.5</v>
      </c>
      <c r="G91" s="182">
        <v>-1058.4000000000001</v>
      </c>
      <c r="H91" s="182">
        <v>0</v>
      </c>
      <c r="I91" s="182">
        <v>0</v>
      </c>
      <c r="J91" s="260">
        <v>-192.8</v>
      </c>
      <c r="K91" s="261">
        <f>E91+G91+I91</f>
        <v>-2261.9</v>
      </c>
    </row>
    <row r="92" spans="1:12" ht="15.6" thickBot="1">
      <c r="A92" s="10" t="s">
        <v>159</v>
      </c>
      <c r="B92" s="10" t="s">
        <v>160</v>
      </c>
      <c r="C92" s="262" t="str">
        <f t="shared" si="7"/>
        <v>Summe Finanzergebnis (inkl. at equity)</v>
      </c>
      <c r="D92" s="263">
        <f t="shared" ref="D92:I92" si="11">D90+D91</f>
        <v>14321.7</v>
      </c>
      <c r="E92" s="263">
        <f t="shared" si="11"/>
        <v>-7353.2</v>
      </c>
      <c r="F92" s="263">
        <f t="shared" si="11"/>
        <v>139642.29999999999</v>
      </c>
      <c r="G92" s="263">
        <f t="shared" si="11"/>
        <v>172325.7</v>
      </c>
      <c r="H92" s="263">
        <f t="shared" si="11"/>
        <v>-6022.5</v>
      </c>
      <c r="I92" s="263">
        <f t="shared" si="11"/>
        <v>8545.7000000000007</v>
      </c>
      <c r="J92" s="264">
        <f>D92+F92+H92</f>
        <v>147941.5</v>
      </c>
      <c r="K92" s="265">
        <f>E92+G92+I92</f>
        <v>173518.2</v>
      </c>
    </row>
    <row r="95" spans="1:12">
      <c r="D95" s="185"/>
      <c r="E95" s="185"/>
      <c r="F95" s="185"/>
      <c r="G95" s="185"/>
      <c r="H95" s="185"/>
      <c r="I95" s="185"/>
      <c r="J95" s="185"/>
      <c r="K95" s="185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 G74 I74 G82 E82 I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68580</xdr:rowOff>
                  </from>
                  <to>
                    <xdr:col>4</xdr:col>
                    <xdr:colOff>83820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Salchegger Sarah</cp:lastModifiedBy>
  <cp:lastPrinted>2021-10-19T11:39:38Z</cp:lastPrinted>
  <dcterms:created xsi:type="dcterms:W3CDTF">2006-10-19T06:53:30Z</dcterms:created>
  <dcterms:modified xsi:type="dcterms:W3CDTF">2022-05-13T12:52:52Z</dcterms:modified>
</cp:coreProperties>
</file>